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25" yWindow="150" windowWidth="14970" windowHeight="7620" tabRatio="592" activeTab="0"/>
  </bookViews>
  <sheets>
    <sheet name="Bil 1 2008-2020" sheetId="1" r:id="rId1"/>
    <sheet name="Bil 2 2017 och 2018" sheetId="2" r:id="rId2"/>
    <sheet name="Bil 3 2018 och 2019" sheetId="3" r:id="rId3"/>
    <sheet name="Bil 4 2019 och 2020" sheetId="4" r:id="rId4"/>
    <sheet name="Bil 5 Bokslut 2018" sheetId="5" r:id="rId5"/>
    <sheet name="Bil 6 Utbet " sheetId="6" r:id="rId6"/>
    <sheet name="Bil 7 Mall" sheetId="7" r:id="rId7"/>
    <sheet name="Bilaga 8 Beskrivning mall" sheetId="8" r:id="rId8"/>
  </sheets>
  <definedNames>
    <definedName name="_xlnm.Print_Titles" localSheetId="0">'Bil 1 2008-2020'!$A:$B,'Bil 1 2008-2020'!$1:$5</definedName>
    <definedName name="_xlnm.Print_Titles" localSheetId="4">'Bil 5 Bokslut 2018'!$4:$5</definedName>
    <definedName name="_xlnm.Print_Titles" localSheetId="5">'Bil 6 Utbet '!$4:$5</definedName>
  </definedNames>
  <calcPr fullCalcOnLoad="1"/>
</workbook>
</file>

<file path=xl/sharedStrings.xml><?xml version="1.0" encoding="utf-8"?>
<sst xmlns="http://schemas.openxmlformats.org/spreadsheetml/2006/main" count="3138" uniqueCount="772">
  <si>
    <t>Värden i kronor</t>
  </si>
  <si>
    <t>Kod</t>
  </si>
  <si>
    <t>Namn</t>
  </si>
  <si>
    <t>inv 1/11 2007</t>
  </si>
  <si>
    <t>0114</t>
  </si>
  <si>
    <t>Upplands Väsby</t>
  </si>
  <si>
    <t>0115</t>
  </si>
  <si>
    <t>Vallentuna</t>
  </si>
  <si>
    <t>0117</t>
  </si>
  <si>
    <t>Österåker</t>
  </si>
  <si>
    <t>0120</t>
  </si>
  <si>
    <t>Värmdö</t>
  </si>
  <si>
    <t>0123</t>
  </si>
  <si>
    <t>Järfälla</t>
  </si>
  <si>
    <t>0125</t>
  </si>
  <si>
    <t>Ekerö</t>
  </si>
  <si>
    <t>0126</t>
  </si>
  <si>
    <t>Huddinge</t>
  </si>
  <si>
    <t>0127</t>
  </si>
  <si>
    <t>Botkyrka</t>
  </si>
  <si>
    <t>0128</t>
  </si>
  <si>
    <t>Salem</t>
  </si>
  <si>
    <t>0136</t>
  </si>
  <si>
    <t>Haninge</t>
  </si>
  <si>
    <t>0138</t>
  </si>
  <si>
    <t>Tyresö</t>
  </si>
  <si>
    <t>0139</t>
  </si>
  <si>
    <t>Upplands-Bro</t>
  </si>
  <si>
    <t>0140</t>
  </si>
  <si>
    <t>Nykvarn</t>
  </si>
  <si>
    <t>0160</t>
  </si>
  <si>
    <t>Täby</t>
  </si>
  <si>
    <t>0162</t>
  </si>
  <si>
    <t>Danderyd</t>
  </si>
  <si>
    <t>0163</t>
  </si>
  <si>
    <t>Sollentuna</t>
  </si>
  <si>
    <t>0180</t>
  </si>
  <si>
    <t>Stockholm</t>
  </si>
  <si>
    <t>0181</t>
  </si>
  <si>
    <t>Södertälje</t>
  </si>
  <si>
    <t>0182</t>
  </si>
  <si>
    <t>Nacka</t>
  </si>
  <si>
    <t>0183</t>
  </si>
  <si>
    <t>Sundbyberg</t>
  </si>
  <si>
    <t>0184</t>
  </si>
  <si>
    <t>Solna</t>
  </si>
  <si>
    <t>0186</t>
  </si>
  <si>
    <t>Lidingö</t>
  </si>
  <si>
    <t>0187</t>
  </si>
  <si>
    <t>Vaxholm</t>
  </si>
  <si>
    <t>0188</t>
  </si>
  <si>
    <t>Norrtälje</t>
  </si>
  <si>
    <t>0191</t>
  </si>
  <si>
    <t>Sigtuna</t>
  </si>
  <si>
    <t>0192</t>
  </si>
  <si>
    <t>Nynäshamn</t>
  </si>
  <si>
    <t>0305</t>
  </si>
  <si>
    <t>Håbo</t>
  </si>
  <si>
    <t>0319</t>
  </si>
  <si>
    <t>Älvkarleby</t>
  </si>
  <si>
    <t>0330</t>
  </si>
  <si>
    <t>Knivsta</t>
  </si>
  <si>
    <t>0331</t>
  </si>
  <si>
    <t>Heby</t>
  </si>
  <si>
    <t>0360</t>
  </si>
  <si>
    <t>Tierp</t>
  </si>
  <si>
    <t>0380</t>
  </si>
  <si>
    <t>Uppsala</t>
  </si>
  <si>
    <t>0381</t>
  </si>
  <si>
    <t>Enköping</t>
  </si>
  <si>
    <t>0382</t>
  </si>
  <si>
    <t>Östhammar</t>
  </si>
  <si>
    <t>0428</t>
  </si>
  <si>
    <t>Vingåker</t>
  </si>
  <si>
    <t>0461</t>
  </si>
  <si>
    <t>Gnesta</t>
  </si>
  <si>
    <t>0480</t>
  </si>
  <si>
    <t>Nyköping</t>
  </si>
  <si>
    <t>0481</t>
  </si>
  <si>
    <t>Oxelösund</t>
  </si>
  <si>
    <t>0482</t>
  </si>
  <si>
    <t>Flen</t>
  </si>
  <si>
    <t>0483</t>
  </si>
  <si>
    <t>Katrineholm</t>
  </si>
  <si>
    <t>0484</t>
  </si>
  <si>
    <t>Eskilstuna</t>
  </si>
  <si>
    <t>0486</t>
  </si>
  <si>
    <t>Strängnäs</t>
  </si>
  <si>
    <t>0488</t>
  </si>
  <si>
    <t>Trosa</t>
  </si>
  <si>
    <t>0509</t>
  </si>
  <si>
    <t>Ödeshög</t>
  </si>
  <si>
    <t>0512</t>
  </si>
  <si>
    <t>Ydre</t>
  </si>
  <si>
    <t>0513</t>
  </si>
  <si>
    <t>Kinda</t>
  </si>
  <si>
    <t>0560</t>
  </si>
  <si>
    <t>Boxholm</t>
  </si>
  <si>
    <t>0561</t>
  </si>
  <si>
    <t>Åtvidaberg</t>
  </si>
  <si>
    <t>0562</t>
  </si>
  <si>
    <t>Finspång</t>
  </si>
  <si>
    <t>0563</t>
  </si>
  <si>
    <t>Valdemarsvik</t>
  </si>
  <si>
    <t>0580</t>
  </si>
  <si>
    <t>Linköping</t>
  </si>
  <si>
    <t>0581</t>
  </si>
  <si>
    <t>Norrköping</t>
  </si>
  <si>
    <t>0582</t>
  </si>
  <si>
    <t>Söderköping</t>
  </si>
  <si>
    <t>0583</t>
  </si>
  <si>
    <t>Motala</t>
  </si>
  <si>
    <t>0584</t>
  </si>
  <si>
    <t>Vadstena</t>
  </si>
  <si>
    <t>0586</t>
  </si>
  <si>
    <t>Mjölby</t>
  </si>
  <si>
    <t>0604</t>
  </si>
  <si>
    <t>Aneby</t>
  </si>
  <si>
    <t>0617</t>
  </si>
  <si>
    <t>Gnosjö</t>
  </si>
  <si>
    <t>0642</t>
  </si>
  <si>
    <t>Mullsjö</t>
  </si>
  <si>
    <t>0643</t>
  </si>
  <si>
    <t>Habo</t>
  </si>
  <si>
    <t>0662</t>
  </si>
  <si>
    <t>Gislaved</t>
  </si>
  <si>
    <t>0665</t>
  </si>
  <si>
    <t>Vaggeryd</t>
  </si>
  <si>
    <t>0680</t>
  </si>
  <si>
    <t>Jönköping</t>
  </si>
  <si>
    <t>0682</t>
  </si>
  <si>
    <t>Nässjö</t>
  </si>
  <si>
    <t>0683</t>
  </si>
  <si>
    <t>Värnamo</t>
  </si>
  <si>
    <t>0684</t>
  </si>
  <si>
    <t>Sävsjö</t>
  </si>
  <si>
    <t>0685</t>
  </si>
  <si>
    <t>Vetlanda</t>
  </si>
  <si>
    <t>0686</t>
  </si>
  <si>
    <t>Eksjö</t>
  </si>
  <si>
    <t>0687</t>
  </si>
  <si>
    <t>Tranås</t>
  </si>
  <si>
    <t>0760</t>
  </si>
  <si>
    <t>Uppvidinge</t>
  </si>
  <si>
    <t>0761</t>
  </si>
  <si>
    <t>Lessebo</t>
  </si>
  <si>
    <t>0763</t>
  </si>
  <si>
    <t>Tingsryd</t>
  </si>
  <si>
    <t>0764</t>
  </si>
  <si>
    <t>Alvesta</t>
  </si>
  <si>
    <t>0765</t>
  </si>
  <si>
    <t>Älmhult</t>
  </si>
  <si>
    <t>0767</t>
  </si>
  <si>
    <t>Markaryd</t>
  </si>
  <si>
    <t>0780</t>
  </si>
  <si>
    <t>Växjö</t>
  </si>
  <si>
    <t>0781</t>
  </si>
  <si>
    <t>Ljungby</t>
  </si>
  <si>
    <t>0821</t>
  </si>
  <si>
    <t>Högsby</t>
  </si>
  <si>
    <t>0834</t>
  </si>
  <si>
    <t>Torsås</t>
  </si>
  <si>
    <t>0840</t>
  </si>
  <si>
    <t>Mörbylånga</t>
  </si>
  <si>
    <t>0860</t>
  </si>
  <si>
    <t>Hultsfred</t>
  </si>
  <si>
    <t>0861</t>
  </si>
  <si>
    <t>Mönsterås</t>
  </si>
  <si>
    <t>0862</t>
  </si>
  <si>
    <t>Emmaboda</t>
  </si>
  <si>
    <t>0880</t>
  </si>
  <si>
    <t>Kalmar</t>
  </si>
  <si>
    <t>0881</t>
  </si>
  <si>
    <t>Nybro</t>
  </si>
  <si>
    <t>0882</t>
  </si>
  <si>
    <t>Oskarshamn</t>
  </si>
  <si>
    <t>0883</t>
  </si>
  <si>
    <t>Västervik</t>
  </si>
  <si>
    <t>0884</t>
  </si>
  <si>
    <t>Vimmerby</t>
  </si>
  <si>
    <t>0885</t>
  </si>
  <si>
    <t>Borgholm</t>
  </si>
  <si>
    <t>0980</t>
  </si>
  <si>
    <t>Gotland</t>
  </si>
  <si>
    <t>1060</t>
  </si>
  <si>
    <t>Olofström</t>
  </si>
  <si>
    <t>1080</t>
  </si>
  <si>
    <t>Karlskrona</t>
  </si>
  <si>
    <t>1081</t>
  </si>
  <si>
    <t>Ronneby</t>
  </si>
  <si>
    <t>1082</t>
  </si>
  <si>
    <t>Karlshamn</t>
  </si>
  <si>
    <t>1083</t>
  </si>
  <si>
    <t>Sölvesborg</t>
  </si>
  <si>
    <t>1214</t>
  </si>
  <si>
    <t>Svalöv</t>
  </si>
  <si>
    <t>1230</t>
  </si>
  <si>
    <t>Staffanstorp</t>
  </si>
  <si>
    <t>1231</t>
  </si>
  <si>
    <t>Burlöv</t>
  </si>
  <si>
    <t>1233</t>
  </si>
  <si>
    <t>Vellinge</t>
  </si>
  <si>
    <t>1256</t>
  </si>
  <si>
    <t>Östra Göinge</t>
  </si>
  <si>
    <t>1257</t>
  </si>
  <si>
    <t>Örkelljunga</t>
  </si>
  <si>
    <t>1260</t>
  </si>
  <si>
    <t>Bjuv</t>
  </si>
  <si>
    <t>1261</t>
  </si>
  <si>
    <t>Kävlinge</t>
  </si>
  <si>
    <t>1262</t>
  </si>
  <si>
    <t>Lomma</t>
  </si>
  <si>
    <t>1263</t>
  </si>
  <si>
    <t>Svedala</t>
  </si>
  <si>
    <t>1264</t>
  </si>
  <si>
    <t>Skurup</t>
  </si>
  <si>
    <t>1265</t>
  </si>
  <si>
    <t>Sjöbo</t>
  </si>
  <si>
    <t>1266</t>
  </si>
  <si>
    <t>Hörby</t>
  </si>
  <si>
    <t>1267</t>
  </si>
  <si>
    <t>Höör</t>
  </si>
  <si>
    <t>1270</t>
  </si>
  <si>
    <t>Tomelilla</t>
  </si>
  <si>
    <t>1272</t>
  </si>
  <si>
    <t>Bromölla</t>
  </si>
  <si>
    <t>1273</t>
  </si>
  <si>
    <t>Osby</t>
  </si>
  <si>
    <t>1275</t>
  </si>
  <si>
    <t>Perstorp</t>
  </si>
  <si>
    <t>1276</t>
  </si>
  <si>
    <t>Klippan</t>
  </si>
  <si>
    <t>1277</t>
  </si>
  <si>
    <t>Åstorp</t>
  </si>
  <si>
    <t>1278</t>
  </si>
  <si>
    <t>Båstad</t>
  </si>
  <si>
    <t>1280</t>
  </si>
  <si>
    <t>Malmö</t>
  </si>
  <si>
    <t>1281</t>
  </si>
  <si>
    <t>Lund</t>
  </si>
  <si>
    <t>1282</t>
  </si>
  <si>
    <t>Landskrona</t>
  </si>
  <si>
    <t>1283</t>
  </si>
  <si>
    <t>Helsingborg</t>
  </si>
  <si>
    <t>1284</t>
  </si>
  <si>
    <t>Höganäs</t>
  </si>
  <si>
    <t>1285</t>
  </si>
  <si>
    <t>Eslöv</t>
  </si>
  <si>
    <t>1286</t>
  </si>
  <si>
    <t>Ystad</t>
  </si>
  <si>
    <t>1287</t>
  </si>
  <si>
    <t>Trelleborg</t>
  </si>
  <si>
    <t>1290</t>
  </si>
  <si>
    <t>Kristianstad</t>
  </si>
  <si>
    <t>1291</t>
  </si>
  <si>
    <t>Simrishamn</t>
  </si>
  <si>
    <t>1292</t>
  </si>
  <si>
    <t>Ängelholm</t>
  </si>
  <si>
    <t>1293</t>
  </si>
  <si>
    <t>Hässleholm</t>
  </si>
  <si>
    <t>1315</t>
  </si>
  <si>
    <t>Hylte</t>
  </si>
  <si>
    <t>1380</t>
  </si>
  <si>
    <t>Halmstad</t>
  </si>
  <si>
    <t>1381</t>
  </si>
  <si>
    <t>Laholm</t>
  </si>
  <si>
    <t>1382</t>
  </si>
  <si>
    <t>Falkenberg</t>
  </si>
  <si>
    <t>1383</t>
  </si>
  <si>
    <t>Varberg</t>
  </si>
  <si>
    <t>1384</t>
  </si>
  <si>
    <t>Kungsbacka</t>
  </si>
  <si>
    <t>1401</t>
  </si>
  <si>
    <t>Härryda</t>
  </si>
  <si>
    <t>1402</t>
  </si>
  <si>
    <t>Partille</t>
  </si>
  <si>
    <t>1407</t>
  </si>
  <si>
    <t>Öckerö</t>
  </si>
  <si>
    <t>1415</t>
  </si>
  <si>
    <t>Stenungsund</t>
  </si>
  <si>
    <t>1419</t>
  </si>
  <si>
    <t>Tjörn</t>
  </si>
  <si>
    <t>1421</t>
  </si>
  <si>
    <t>Orust</t>
  </si>
  <si>
    <t>1427</t>
  </si>
  <si>
    <t>Sotenäs</t>
  </si>
  <si>
    <t>1430</t>
  </si>
  <si>
    <t>Munkedal</t>
  </si>
  <si>
    <t>1435</t>
  </si>
  <si>
    <t>Tanum</t>
  </si>
  <si>
    <t>1438</t>
  </si>
  <si>
    <t>Dals-Ed</t>
  </si>
  <si>
    <t>1439</t>
  </si>
  <si>
    <t>Färgelanda</t>
  </si>
  <si>
    <t>1440</t>
  </si>
  <si>
    <t>Ale</t>
  </si>
  <si>
    <t>1441</t>
  </si>
  <si>
    <t>Lerum</t>
  </si>
  <si>
    <t>1442</t>
  </si>
  <si>
    <t>Vårgårda</t>
  </si>
  <si>
    <t>1443</t>
  </si>
  <si>
    <t>Bollebygd</t>
  </si>
  <si>
    <t>1444</t>
  </si>
  <si>
    <t>Grästorp</t>
  </si>
  <si>
    <t>1445</t>
  </si>
  <si>
    <t>Essunga</t>
  </si>
  <si>
    <t>1446</t>
  </si>
  <si>
    <t>Karlsborg</t>
  </si>
  <si>
    <t>1447</t>
  </si>
  <si>
    <t>Gullspång</t>
  </si>
  <si>
    <t>1452</t>
  </si>
  <si>
    <t>Tranemo</t>
  </si>
  <si>
    <t>1460</t>
  </si>
  <si>
    <t>Bengtsfors</t>
  </si>
  <si>
    <t>1461</t>
  </si>
  <si>
    <t>Mellerud</t>
  </si>
  <si>
    <t>1462</t>
  </si>
  <si>
    <t>Lilla Edet</t>
  </si>
  <si>
    <t>1463</t>
  </si>
  <si>
    <t>Mark</t>
  </si>
  <si>
    <t>1465</t>
  </si>
  <si>
    <t>Svenljunga</t>
  </si>
  <si>
    <t>1466</t>
  </si>
  <si>
    <t>Herrljunga</t>
  </si>
  <si>
    <t>1470</t>
  </si>
  <si>
    <t>Vara</t>
  </si>
  <si>
    <t>1471</t>
  </si>
  <si>
    <t>Götene</t>
  </si>
  <si>
    <t>1472</t>
  </si>
  <si>
    <t>Tibro</t>
  </si>
  <si>
    <t>1473</t>
  </si>
  <si>
    <t>Töreboda</t>
  </si>
  <si>
    <t>1480</t>
  </si>
  <si>
    <t>Göteborg</t>
  </si>
  <si>
    <t>1481</t>
  </si>
  <si>
    <t>Mölndal</t>
  </si>
  <si>
    <t>1482</t>
  </si>
  <si>
    <t>Kungälv</t>
  </si>
  <si>
    <t>1484</t>
  </si>
  <si>
    <t>Lysekil</t>
  </si>
  <si>
    <t>1485</t>
  </si>
  <si>
    <t>Uddevalla</t>
  </si>
  <si>
    <t>1486</t>
  </si>
  <si>
    <t>Strömstad</t>
  </si>
  <si>
    <t>1487</t>
  </si>
  <si>
    <t>Vänersborg</t>
  </si>
  <si>
    <t>1488</t>
  </si>
  <si>
    <t>Trollhättan</t>
  </si>
  <si>
    <t>1489</t>
  </si>
  <si>
    <t>Alingsås</t>
  </si>
  <si>
    <t>1490</t>
  </si>
  <si>
    <t>Borås</t>
  </si>
  <si>
    <t>1491</t>
  </si>
  <si>
    <t>Ulricehamn</t>
  </si>
  <si>
    <t>1492</t>
  </si>
  <si>
    <t>Åmål</t>
  </si>
  <si>
    <t>1493</t>
  </si>
  <si>
    <t>Mariestad</t>
  </si>
  <si>
    <t>1494</t>
  </si>
  <si>
    <t>Lidköping</t>
  </si>
  <si>
    <t>1495</t>
  </si>
  <si>
    <t>Skara</t>
  </si>
  <si>
    <t>1496</t>
  </si>
  <si>
    <t>Skövde</t>
  </si>
  <si>
    <t>1497</t>
  </si>
  <si>
    <t>Hjo</t>
  </si>
  <si>
    <t>1498</t>
  </si>
  <si>
    <t>Tidaholm</t>
  </si>
  <si>
    <t>1499</t>
  </si>
  <si>
    <t>Falköping</t>
  </si>
  <si>
    <t>1715</t>
  </si>
  <si>
    <t>Kil</t>
  </si>
  <si>
    <t>1730</t>
  </si>
  <si>
    <t>Eda</t>
  </si>
  <si>
    <t>1737</t>
  </si>
  <si>
    <t>Torsby</t>
  </si>
  <si>
    <t>1760</t>
  </si>
  <si>
    <t>Storfors</t>
  </si>
  <si>
    <t>1761</t>
  </si>
  <si>
    <t>Hammarö</t>
  </si>
  <si>
    <t>1762</t>
  </si>
  <si>
    <t>Munkfors</t>
  </si>
  <si>
    <t>1763</t>
  </si>
  <si>
    <t>Forshaga</t>
  </si>
  <si>
    <t>1764</t>
  </si>
  <si>
    <t>Grums</t>
  </si>
  <si>
    <t>1765</t>
  </si>
  <si>
    <t>Årjäng</t>
  </si>
  <si>
    <t>1766</t>
  </si>
  <si>
    <t>Sunne</t>
  </si>
  <si>
    <t>1780</t>
  </si>
  <si>
    <t>Karlstad</t>
  </si>
  <si>
    <t>1781</t>
  </si>
  <si>
    <t>Kristinehamn</t>
  </si>
  <si>
    <t>1782</t>
  </si>
  <si>
    <t>Filipstad</t>
  </si>
  <si>
    <t>1783</t>
  </si>
  <si>
    <t>Hagfors</t>
  </si>
  <si>
    <t>1784</t>
  </si>
  <si>
    <t>Arvika</t>
  </si>
  <si>
    <t>1785</t>
  </si>
  <si>
    <t>Säffle</t>
  </si>
  <si>
    <t>1814</t>
  </si>
  <si>
    <t>Lekeberg</t>
  </si>
  <si>
    <t>1860</t>
  </si>
  <si>
    <t>Laxå</t>
  </si>
  <si>
    <t>1861</t>
  </si>
  <si>
    <t>Hallsberg</t>
  </si>
  <si>
    <t>1862</t>
  </si>
  <si>
    <t>Degerfors</t>
  </si>
  <si>
    <t>1863</t>
  </si>
  <si>
    <t>Hällefors</t>
  </si>
  <si>
    <t>1864</t>
  </si>
  <si>
    <t>Ljusnarsberg</t>
  </si>
  <si>
    <t>1880</t>
  </si>
  <si>
    <t>Örebro</t>
  </si>
  <si>
    <t>1881</t>
  </si>
  <si>
    <t>Kumla</t>
  </si>
  <si>
    <t>1882</t>
  </si>
  <si>
    <t>Askersund</t>
  </si>
  <si>
    <t>1883</t>
  </si>
  <si>
    <t>Karlskoga</t>
  </si>
  <si>
    <t>1884</t>
  </si>
  <si>
    <t>Nora</t>
  </si>
  <si>
    <t>1885</t>
  </si>
  <si>
    <t>Lindesberg</t>
  </si>
  <si>
    <t>1904</t>
  </si>
  <si>
    <t>Skinnskatteberg</t>
  </si>
  <si>
    <t>1907</t>
  </si>
  <si>
    <t>Surahammar</t>
  </si>
  <si>
    <t>1960</t>
  </si>
  <si>
    <t>Kungsör</t>
  </si>
  <si>
    <t>1961</t>
  </si>
  <si>
    <t>Hallstahammar</t>
  </si>
  <si>
    <t>1962</t>
  </si>
  <si>
    <t>Norberg</t>
  </si>
  <si>
    <t>1980</t>
  </si>
  <si>
    <t>Västerås</t>
  </si>
  <si>
    <t>1981</t>
  </si>
  <si>
    <t>Sala</t>
  </si>
  <si>
    <t>1982</t>
  </si>
  <si>
    <t>Fagersta</t>
  </si>
  <si>
    <t>1983</t>
  </si>
  <si>
    <t>Köping</t>
  </si>
  <si>
    <t>1984</t>
  </si>
  <si>
    <t>Arboga</t>
  </si>
  <si>
    <t>2021</t>
  </si>
  <si>
    <t>Vansbro</t>
  </si>
  <si>
    <t>2023</t>
  </si>
  <si>
    <t>Malung</t>
  </si>
  <si>
    <t>2026</t>
  </si>
  <si>
    <t>Gagnef</t>
  </si>
  <si>
    <t>2029</t>
  </si>
  <si>
    <t>Leksand</t>
  </si>
  <si>
    <t>2031</t>
  </si>
  <si>
    <t>Rättvik</t>
  </si>
  <si>
    <t>2034</t>
  </si>
  <si>
    <t>Orsa</t>
  </si>
  <si>
    <t>2039</t>
  </si>
  <si>
    <t>Älvdalen</t>
  </si>
  <si>
    <t>2061</t>
  </si>
  <si>
    <t>Smedjebacken</t>
  </si>
  <si>
    <t>2062</t>
  </si>
  <si>
    <t>Mora</t>
  </si>
  <si>
    <t>2080</t>
  </si>
  <si>
    <t>Falun</t>
  </si>
  <si>
    <t>2081</t>
  </si>
  <si>
    <t>Borlänge</t>
  </si>
  <si>
    <t>2082</t>
  </si>
  <si>
    <t>Säter</t>
  </si>
  <si>
    <t>2083</t>
  </si>
  <si>
    <t>Hedemora</t>
  </si>
  <si>
    <t>2084</t>
  </si>
  <si>
    <t>Avesta</t>
  </si>
  <si>
    <t>2085</t>
  </si>
  <si>
    <t>Ludvika</t>
  </si>
  <si>
    <t>2101</t>
  </si>
  <si>
    <t>Ockelbo</t>
  </si>
  <si>
    <t>2104</t>
  </si>
  <si>
    <t>Hofors</t>
  </si>
  <si>
    <t>2121</t>
  </si>
  <si>
    <t>Ovanåker</t>
  </si>
  <si>
    <t>2132</t>
  </si>
  <si>
    <t>Nordanstig</t>
  </si>
  <si>
    <t>2161</t>
  </si>
  <si>
    <t>Ljusdal</t>
  </si>
  <si>
    <t>2180</t>
  </si>
  <si>
    <t>Gävle</t>
  </si>
  <si>
    <t>Sollefteå</t>
  </si>
  <si>
    <t>2181</t>
  </si>
  <si>
    <t>Sandviken</t>
  </si>
  <si>
    <t>2182</t>
  </si>
  <si>
    <t>Söderhamn</t>
  </si>
  <si>
    <t>2183</t>
  </si>
  <si>
    <t>Bollnäs</t>
  </si>
  <si>
    <t>2184</t>
  </si>
  <si>
    <t>Hudiksvall</t>
  </si>
  <si>
    <t>2260</t>
  </si>
  <si>
    <t>Ånge</t>
  </si>
  <si>
    <t>2262</t>
  </si>
  <si>
    <t>Timrå</t>
  </si>
  <si>
    <t>2280</t>
  </si>
  <si>
    <t>Härnösand</t>
  </si>
  <si>
    <t>2281</t>
  </si>
  <si>
    <t>Sundsvall</t>
  </si>
  <si>
    <t>2282</t>
  </si>
  <si>
    <t>Kramfors</t>
  </si>
  <si>
    <t>2283</t>
  </si>
  <si>
    <t>2284</t>
  </si>
  <si>
    <t>Örnsköldsvik</t>
  </si>
  <si>
    <t>2303</t>
  </si>
  <si>
    <t>Ragunda</t>
  </si>
  <si>
    <t>2305</t>
  </si>
  <si>
    <t>Bräcke</t>
  </si>
  <si>
    <t>2309</t>
  </si>
  <si>
    <t>Krokom</t>
  </si>
  <si>
    <t>2313</t>
  </si>
  <si>
    <t>Strömsund</t>
  </si>
  <si>
    <t>2321</t>
  </si>
  <si>
    <t>Åre</t>
  </si>
  <si>
    <t>2326</t>
  </si>
  <si>
    <t>Berg</t>
  </si>
  <si>
    <t>2361</t>
  </si>
  <si>
    <t>Härjedalen</t>
  </si>
  <si>
    <t>2380</t>
  </si>
  <si>
    <t>Östersund</t>
  </si>
  <si>
    <t>2401</t>
  </si>
  <si>
    <t>Nordmaling</t>
  </si>
  <si>
    <t>2403</t>
  </si>
  <si>
    <t>Bjurholm</t>
  </si>
  <si>
    <t>2404</t>
  </si>
  <si>
    <t>Vindeln</t>
  </si>
  <si>
    <t>2409</t>
  </si>
  <si>
    <t>Robertsfors</t>
  </si>
  <si>
    <t>2417</t>
  </si>
  <si>
    <t>Norsjö</t>
  </si>
  <si>
    <t>2418</t>
  </si>
  <si>
    <t>Malå</t>
  </si>
  <si>
    <t>2421</t>
  </si>
  <si>
    <t>Storuman</t>
  </si>
  <si>
    <t>2422</t>
  </si>
  <si>
    <t>Sorsele</t>
  </si>
  <si>
    <t>2425</t>
  </si>
  <si>
    <t>Dorotea</t>
  </si>
  <si>
    <t>2460</t>
  </si>
  <si>
    <t>Vännäs</t>
  </si>
  <si>
    <t>2462</t>
  </si>
  <si>
    <t>Vilhelmina</t>
  </si>
  <si>
    <t>2463</t>
  </si>
  <si>
    <t>Åsele</t>
  </si>
  <si>
    <t>2480</t>
  </si>
  <si>
    <t>Umeå</t>
  </si>
  <si>
    <t>2481</t>
  </si>
  <si>
    <t>Lycksele</t>
  </si>
  <si>
    <t>2482</t>
  </si>
  <si>
    <t>Skellefteå</t>
  </si>
  <si>
    <t>2505</t>
  </si>
  <si>
    <t>Arvidsjaur</t>
  </si>
  <si>
    <t>2506</t>
  </si>
  <si>
    <t>Arjeplog</t>
  </si>
  <si>
    <t>2510</t>
  </si>
  <si>
    <t>Jokkmokk</t>
  </si>
  <si>
    <t>2513</t>
  </si>
  <si>
    <t>Överkalix</t>
  </si>
  <si>
    <t>2514</t>
  </si>
  <si>
    <t>Kalix</t>
  </si>
  <si>
    <t>2518</t>
  </si>
  <si>
    <t>Övertorneå</t>
  </si>
  <si>
    <t>2521</t>
  </si>
  <si>
    <t>Pajala</t>
  </si>
  <si>
    <t>2523</t>
  </si>
  <si>
    <t>Gällivare</t>
  </si>
  <si>
    <t>2560</t>
  </si>
  <si>
    <t>Älvsbyn</t>
  </si>
  <si>
    <t>2580</t>
  </si>
  <si>
    <t>Luleå</t>
  </si>
  <si>
    <t>2581</t>
  </si>
  <si>
    <t>Piteå</t>
  </si>
  <si>
    <t>2582</t>
  </si>
  <si>
    <t>Boden</t>
  </si>
  <si>
    <t>2583</t>
  </si>
  <si>
    <t>Haparanda</t>
  </si>
  <si>
    <t>2584</t>
  </si>
  <si>
    <t>Kiruna</t>
  </si>
  <si>
    <t>Hela riket</t>
  </si>
  <si>
    <t>Basvärde 2008 1314,52*inv 1/11 2007</t>
  </si>
  <si>
    <t>Därav</t>
  </si>
  <si>
    <t>Småhus</t>
  </si>
  <si>
    <t>Småhus på lantbruk</t>
  </si>
  <si>
    <t>Hyreshus</t>
  </si>
  <si>
    <t>Statistiska centralbyrån</t>
  </si>
  <si>
    <t>Enheten för byggande, bostäder och fastigheter</t>
  </si>
  <si>
    <t>Malung-Sälen</t>
  </si>
  <si>
    <t>Riket</t>
  </si>
  <si>
    <t>Förändring i kommunal fastighetsavg 2008–2009</t>
  </si>
  <si>
    <t>Intäkt av fastighetsavg 2009</t>
  </si>
  <si>
    <t>Förändring i kommunal fastighetsavg 2009–2010</t>
  </si>
  <si>
    <t>Intäkt av fastighetsavg 2010</t>
  </si>
  <si>
    <t>Basvärde 2010 1328,69*inv 1/11 2007</t>
  </si>
  <si>
    <t>Förändring  2008–2009</t>
  </si>
  <si>
    <t>Förändring  2009–2010</t>
  </si>
  <si>
    <t>Förändring 2009</t>
  </si>
  <si>
    <t>Förändring 2010</t>
  </si>
  <si>
    <t>Förändring 2011</t>
  </si>
  <si>
    <t>Förändring 2012</t>
  </si>
  <si>
    <t>Förändring 2013</t>
  </si>
  <si>
    <t>Utbetalning av förändring 2009</t>
  </si>
  <si>
    <t>Utbetalning av förändring 2010</t>
  </si>
  <si>
    <t>Utbetalning av förändring 2011</t>
  </si>
  <si>
    <t>Bas 1314,52 kr per inv 1/11 2007</t>
  </si>
  <si>
    <t>Utbetalning</t>
  </si>
  <si>
    <r>
      <t>Faktiskt utfall/</t>
    </r>
    <r>
      <rPr>
        <b/>
        <u val="single"/>
        <sz val="11"/>
        <color indexed="30"/>
        <rFont val="Calibri"/>
        <family val="2"/>
      </rPr>
      <t xml:space="preserve">prognos </t>
    </r>
  </si>
  <si>
    <r>
      <t>Summa utfall/</t>
    </r>
    <r>
      <rPr>
        <b/>
        <sz val="11"/>
        <color indexed="30"/>
        <rFont val="Calibri"/>
        <family val="2"/>
      </rPr>
      <t xml:space="preserve">prognos </t>
    </r>
    <r>
      <rPr>
        <b/>
        <sz val="11"/>
        <color indexed="8"/>
        <rFont val="Calibri"/>
        <family val="2"/>
      </rPr>
      <t>fastighetsavgift</t>
    </r>
  </si>
  <si>
    <t xml:space="preserve">År 2008 ersattes den statliga fastighetsskatten på bostäder med en kommunal fastighetsavgift. </t>
  </si>
  <si>
    <t xml:space="preserve">Från och med år 2009 ska den årliga intäktsförändringen från fastighetsavgiften tillföras respektive kommun och adderas till det ursprungliga beloppet 2008. </t>
  </si>
  <si>
    <t>Ny omfattning från och med 2010</t>
  </si>
  <si>
    <t>Från och med 2010 omfattas även fastigheter med småhus som saknar byggnadsvärde (&lt;50 000 kr) av den kommunala fastighetsavgiften.</t>
  </si>
  <si>
    <t xml:space="preserve">Motsvarande intäktsökning för fastighetsavgiften fördelas dock olika mellan kommunerna. </t>
  </si>
  <si>
    <t>För åren 2008 och 2009 betalades samma belopp ut; 1314,52 kronor per invånare den 1 november 2007.</t>
  </si>
  <si>
    <t>Inför 2010 höjdes det ursprungliga beloppet med 130 miljoner kronor, vilket innebär en utbetalning på 1328,69 kronor per invånare den 1 november 2007.</t>
  </si>
  <si>
    <t>Bas 1314,52</t>
  </si>
  <si>
    <t>Bas 1328,69</t>
  </si>
  <si>
    <t>bas 2008</t>
  </si>
  <si>
    <t>Utbetalning 2013</t>
  </si>
  <si>
    <t>Förändring  2010–2011</t>
  </si>
  <si>
    <t xml:space="preserve">Preliminär utbetalning 2011 baserades på utbetalning 2010 (1328,69 kronor per invånare den 1 november 2007) plus faktisk förändring mellan 2008 och 2009. </t>
  </si>
  <si>
    <t>Differens totalt</t>
  </si>
  <si>
    <t>Differens per invånare</t>
  </si>
  <si>
    <t>Utbetalning 2012</t>
  </si>
  <si>
    <t>Utbetalning bas 1314,52</t>
  </si>
  <si>
    <t>Utbetalning bas 1328,69</t>
  </si>
  <si>
    <t xml:space="preserve">Fr.o.m. 2013 sänks procentsatsen för flerbostadshus till från 0,4 till 0, 3 procent. </t>
  </si>
  <si>
    <t>För att neutralisera effekten av förslaget höjs de generella statsbidragen med 550 miljoner kronor (cirka 58 kr/invånare) fr.o.m. 2013.</t>
  </si>
  <si>
    <t xml:space="preserve">Fr.o.m. 2013 är nybyggda hus 2012 och framåt avgiftsbefriade i 15 år. </t>
  </si>
  <si>
    <t>Nettoeffekten av ovanstående förändring och ökning av inkomstbasbeloppet uppgår till -423 mnkr. För 182 kommuner blir det en negativ förändring mellan 2012 och 2013 medan 108 kommuner får en ökning.</t>
  </si>
  <si>
    <r>
      <t>Utfall/</t>
    </r>
    <r>
      <rPr>
        <b/>
        <sz val="11"/>
        <color indexed="30"/>
        <rFont val="Calibri"/>
        <family val="2"/>
      </rPr>
      <t>prognos</t>
    </r>
    <r>
      <rPr>
        <b/>
        <sz val="11"/>
        <color indexed="8"/>
        <rFont val="Calibri"/>
        <family val="2"/>
      </rPr>
      <t xml:space="preserve"> </t>
    </r>
  </si>
  <si>
    <t>Under 2008 fördelades intäkterna lika mellan kommunerna;  1 314,52 kr/invånare den 1 november 2007. Intäkterna ”neutraliserades” av att anslaget Kommunalekonomisk utjämning minskades med motsvarande belopp</t>
  </si>
  <si>
    <t>Fordran/skuld</t>
  </si>
  <si>
    <t>Förändring av fordran/skuld</t>
  </si>
  <si>
    <t>Ackumulerad fordran/skuld</t>
  </si>
  <si>
    <t>Fordran/skuld delår 30 april</t>
  </si>
  <si>
    <t>Fordran/skuld delår 30 juni</t>
  </si>
  <si>
    <t>Fordran/skuld delår 31 juli</t>
  </si>
  <si>
    <t>Fordran/skuld delår 31 augusti</t>
  </si>
  <si>
    <t>Fordran/skuld i bokslut</t>
  </si>
  <si>
    <t>Förändringar från och med 2013</t>
  </si>
  <si>
    <t xml:space="preserve">Regeringen beräknade att kommunernas intäkter skulle öka med 130 miljoner kronor på grund av förändringen.  Det innebar att statbidragsintäkterna minskades med motsvarande belopp, vilket motsvarar drygt 14 kronor per invånare. </t>
  </si>
  <si>
    <t>Utbetalning 2011</t>
  </si>
  <si>
    <t xml:space="preserve">Fastighetsavgiften för småhus uppgick år 2008 till 6 000 kronor, dock högst 0,75 procent av taxeringsvärdet. Avgiften för flerbostadshus var 1 200 kronor per bostadslägenhet, dock högst 0,4 procent av taxeringsvärdet. Bostädernas taxeringsvärden förändras vart tredje år i samband med allmän eller förenklad fastighetstaxering. Maxbeloppen skrivs upp med inkomstbasbeloppet. </t>
  </si>
  <si>
    <t>Ange kommunkod i cell C1</t>
  </si>
  <si>
    <t>Kommunal fastighetsavgift - bakgrund</t>
  </si>
  <si>
    <t>Förändring i kommunal fastighetsavg 2010–2011</t>
  </si>
  <si>
    <t>Intäkt avfastighetsavg 2011</t>
  </si>
  <si>
    <t>Utbetalning från Skatteverket</t>
  </si>
  <si>
    <t>Reglering av kommunens fordran för fastighetsavgiften betalas ut med en tolftedel per månad. Regleringen görs således inte på samma sätt som för kommunalskatten vilken regleras engångsvis i januari året efter taxeringsutfallet. Detta bör beaktas i delårsboksluten.</t>
  </si>
  <si>
    <t>Inkomstår</t>
  </si>
  <si>
    <t>Utbet</t>
  </si>
  <si>
    <t>Förändring 2014</t>
  </si>
  <si>
    <t>Utbetalning av förändring 2012</t>
  </si>
  <si>
    <t>Tax utfall</t>
  </si>
  <si>
    <t>Nytt tax.utf</t>
  </si>
  <si>
    <t>Förändring</t>
  </si>
  <si>
    <t>Ny förändr</t>
  </si>
  <si>
    <t>Diff förändr</t>
  </si>
  <si>
    <t>Borde bet</t>
  </si>
  <si>
    <t>Diff utb</t>
  </si>
  <si>
    <t>Preliminär utbetalning 2012 baseras på utbetalning 2011 plus faktisk förändring mellan 2009 och 2010, o.s.v.</t>
  </si>
  <si>
    <t>Förändring i kommunal fastighetsavg 2011–2012</t>
  </si>
  <si>
    <t>Intäkt av fastighetsavg 2012</t>
  </si>
  <si>
    <t>Förändring  2011–2012</t>
  </si>
  <si>
    <t>Rättelse av taxeringsutfall, årliga förändringar och utbetalningar</t>
  </si>
  <si>
    <t>Diff prognos</t>
  </si>
  <si>
    <t xml:space="preserve">jan </t>
  </si>
  <si>
    <t>feb</t>
  </si>
  <si>
    <t>mars</t>
  </si>
  <si>
    <t>april</t>
  </si>
  <si>
    <t xml:space="preserve">maj </t>
  </si>
  <si>
    <t>juni</t>
  </si>
  <si>
    <t>juli</t>
  </si>
  <si>
    <t>aug</t>
  </si>
  <si>
    <t>sep</t>
  </si>
  <si>
    <t>okt</t>
  </si>
  <si>
    <t>nov</t>
  </si>
  <si>
    <t>dec</t>
  </si>
  <si>
    <t>UB fordran per månad</t>
  </si>
  <si>
    <t>IB fordran varje månad</t>
  </si>
  <si>
    <t>Justering av nivå pga tidigare fel 2009-2011</t>
  </si>
  <si>
    <t xml:space="preserve">Justering nivå pga fel 2009-2011 </t>
  </si>
  <si>
    <t>Justering nivå pga fel 2009-2011</t>
  </si>
  <si>
    <t>Korrigering i januari 2014 p.g.a. tidigare felaktig utbetalning 2011-2013</t>
  </si>
  <si>
    <t>Utbetalning januari 2014 pga fel utb  2011–2013</t>
  </si>
  <si>
    <t xml:space="preserve">Totalt ordinarie utbetalning </t>
  </si>
  <si>
    <t>Summa ordinarie utbetalning och korrigering</t>
  </si>
  <si>
    <t>Tidigare progn</t>
  </si>
  <si>
    <t>Förändring 2015</t>
  </si>
  <si>
    <t>Utbetalning av förändring 2013</t>
  </si>
  <si>
    <t>Exempel Nacka</t>
  </si>
  <si>
    <t>Prognos med rätt värden</t>
  </si>
  <si>
    <t>Rätt utbet</t>
  </si>
  <si>
    <t>Summa utfall/prognos och korrigering</t>
  </si>
  <si>
    <t>Intäkt 2013 p.g.a. tidigare fel i förändring 2009-2011</t>
  </si>
  <si>
    <t>3x</t>
  </si>
  <si>
    <t>2X</t>
  </si>
  <si>
    <t>1X</t>
  </si>
  <si>
    <t>Förändring  2012–2013</t>
  </si>
  <si>
    <t>Utbetalning 2015</t>
  </si>
  <si>
    <t>ack 2014</t>
  </si>
  <si>
    <t>ack 2015</t>
  </si>
  <si>
    <t>Utbet bas</t>
  </si>
  <si>
    <t>faktiskt utbet</t>
  </si>
  <si>
    <t>diff utf/prog-utb</t>
  </si>
  <si>
    <t>Ordinarie utbetalning 2014, exkl extra utbet</t>
  </si>
  <si>
    <t xml:space="preserve">Ett programmeringsfel hos Skatteverket resulterade i att den slutliga taxeringen 2009-2012 blev fel. Felet innebar att förändringsbeloppen under inkomståren 2009, 2010 och 2011 var felaktiga. Eftersom de årliga förändringarna ingår i utbetalningarna från och med år 2011 var utbetalningarna för åren 2011, 2012 och 2013 också fel. </t>
  </si>
  <si>
    <t>De justerad förändringarna under inkomståren 2009-2011 syns i mallen som en justering av nivån från och med  2013, vilken redovisas separat i mallen under rubriken Faktiskt utfall/prognos. Motsvarande nivåjustering görs fr.o.m. 2014 års utbetalning.  Det korrigerade utbetalningsbeloppet avseende 2011-2013 betalades ut under januari 2014 och redovisas separat under rubriken Utbetalning från Skatteverket.</t>
  </si>
  <si>
    <t>De flesta kommuner har en fordran som ökar för varje år. Det beror på att utbetalningen inte bygger på någon prognos utan utgår från 2010 års bas med tillägg för faktiska förändringar. Om kommunens intäkter ökar mellan åren, ökar också fordran. Men inför 2013 beräknades drygt 180 kommuner få minskade intäkter jämfört med 2012, i huvudsak på grund av ändrade regler för flerbostadshus.</t>
  </si>
  <si>
    <t>Förändring i kommunal fastighetsavg 2012–2013</t>
  </si>
  <si>
    <t>Intäkt av fastighetsavg 2013</t>
  </si>
  <si>
    <t>justering nivå</t>
  </si>
  <si>
    <t>Intäkt av fastighetsavg 2014</t>
  </si>
  <si>
    <t>Förändring i kommunal fastighetsavg 2013–2014</t>
  </si>
  <si>
    <t>Förändring  2013–2014</t>
  </si>
  <si>
    <t>Utbetalning 2016</t>
  </si>
  <si>
    <t>Förändring 2016</t>
  </si>
  <si>
    <t>Utbetalning av förändring 2014</t>
  </si>
  <si>
    <t>Utfall 2014</t>
  </si>
  <si>
    <t>Utbet 2016</t>
  </si>
  <si>
    <t xml:space="preserve">Eftersom utbetalningarna från Skatteverket grundas på föregående års utbetalning plus senast kända förändring uppstår en differens mellan utbetalning och senast kända utfall. Utbetalningarna bygger på ett nytt basvärde fr.om. 2010 (1328,69 kronor per invånare) plus faktisk förändring mellan åren. Det faktiska utfallet bygger på basen från 2008 (1314,52 kronor per invånare) plus faktiska förändringar mellan åren. Utbetalningen är därmed 14,17 kronor högre per invånare p.g.a. av den ökade basen, vilket innebär att fordran "kan betraktas" som 14,17 kronor lägre per invånare. Se exempel utfall 2014 (exklusive intäktsjustering av utfall 2009-2011) jämfört med utbetalning 2016 i tabell nedan (fyll i kommunkod på blad Mall). </t>
  </si>
  <si>
    <t>OBS! Mallen är framtagen i syfte att beräkna fordran i kommande bokslut men också i syfte att ge en förståelse för hur systemet är uppbyggt. I mallen redovisas endast faktiskt utfall för de år som är definitiva. Av mallen framgår inte att uppbokningarna i boksluten gjorts utifrån prognoser och att mellanskillnaden mellan utfall och prognos resulterat i en korrigeringspost nästkommande år.  Därmed går det inte att stämma av exakta uppbokningar bakåt i tiden men korrigeringsposterna påverkar inte beräkningen av 2015 och 2016 års fordran.</t>
  </si>
  <si>
    <t>2010 års fastighetsavgift</t>
  </si>
  <si>
    <t>Intäkt av fastighetsavg 2015</t>
  </si>
  <si>
    <t>Förändring i kommunal fastighetsavg 2014–2015</t>
  </si>
  <si>
    <t>Förändring  2014–2015</t>
  </si>
  <si>
    <t>Utbetalning 2017</t>
  </si>
  <si>
    <t>Förändring 2017</t>
  </si>
  <si>
    <t>Utbetalning av förändring 2015</t>
  </si>
  <si>
    <t>Förändring i kommunal fastighetsavg 2015–2016</t>
  </si>
  <si>
    <t>Intäkt av fastighetsavg 2016</t>
  </si>
  <si>
    <t>Prognos förändring i kommunal fastighetsavg 2017–2018</t>
  </si>
  <si>
    <t>Prognos fastighetsavg 2018</t>
  </si>
  <si>
    <t>Prognos förändring i kommunal fastighetsavg 2018–2019</t>
  </si>
  <si>
    <t>Prognos fastighetsavg 2019</t>
  </si>
  <si>
    <t>Ändring i kommunal fastighetsavgift 2017-2018</t>
  </si>
  <si>
    <t>Ändring i kommunal fastighetsavgift 2018-2019</t>
  </si>
  <si>
    <t>Bokslutsprognos fastighetsavg. avseende 2017</t>
  </si>
  <si>
    <t>Förändring  2015–2016</t>
  </si>
  <si>
    <t>Utbetalning 2018</t>
  </si>
  <si>
    <t>Förändring 2018</t>
  </si>
  <si>
    <t>Utbetalning av förändring 2016</t>
  </si>
  <si>
    <t>Förändring 2019</t>
  </si>
  <si>
    <t>Förändring i kommunal fastighetsavgift 2008–2020</t>
  </si>
  <si>
    <t>Förändring i kommunal fastighetsavg 2016–2017</t>
  </si>
  <si>
    <t>Prognos förändring i kommunal fastighetsavg 2019–2020</t>
  </si>
  <si>
    <t>Prognos fastighetsavg 2020</t>
  </si>
  <si>
    <t>Intäkt av fastighetsavg 2017</t>
  </si>
  <si>
    <t>Prognos av förändring i kommunal fastighetsavgift mellan 2017 och 2018, kommunvis, december 2018</t>
  </si>
  <si>
    <t>Prognos av förändring i kommunal fastighetsavgift mellan 2018 och 2019, kommunvis, prognos december 2018</t>
  </si>
  <si>
    <t>Prognos av förändring i kommunal fastighetsavgift mellan 2019 och 2020, kommunvis, prognos december 2018</t>
  </si>
  <si>
    <t>Ändring i kommunal fastighetsavgift 2019-2020</t>
  </si>
  <si>
    <t>Utbetalning av kommunal fastighetsavgift 2010-2019, kommunvis</t>
  </si>
  <si>
    <t>Förändring  2016–2017</t>
  </si>
  <si>
    <t>Utbetalning 2019</t>
  </si>
  <si>
    <t>Intäkt i 2018 års bokslut, kommunvis</t>
  </si>
  <si>
    <t>Utfall fastig-hetsavgift 2017</t>
  </si>
  <si>
    <t>Fastighetsavgift 2017, korr mot bokslut</t>
  </si>
  <si>
    <t>Bokslutsprognos fastighetsavg. avseende 2018</t>
  </si>
  <si>
    <t>Intäkt i bokslut 2018             (korr 2017+prognos 2018)</t>
  </si>
  <si>
    <t>Faktiskt utfall/prognoser 2009-2020</t>
  </si>
  <si>
    <t>Förändring 2020</t>
  </si>
  <si>
    <t>Utbetalning av förändring 2017</t>
  </si>
  <si>
    <t>Kollberäkning delår 2019</t>
  </si>
  <si>
    <t>Prognos 2019 per månad</t>
  </si>
  <si>
    <t>Prel utbet 2019 per mån</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</si>
</sst>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0.0"/>
    <numFmt numFmtId="166" formatCode="0.0%"/>
    <numFmt numFmtId="167" formatCode="0.000"/>
    <numFmt numFmtId="168" formatCode="0.0000"/>
    <numFmt numFmtId="169" formatCode="&quot;Ja&quot;;&quot;Ja&quot;;&quot;Nej&quot;"/>
    <numFmt numFmtId="170" formatCode="&quot;Sant&quot;;&quot;Sant&quot;;&quot;Falskt&quot;"/>
    <numFmt numFmtId="171" formatCode="&quot;På&quot;;&quot;På&quot;;&quot;Av&quot;"/>
    <numFmt numFmtId="172" formatCode="[$€-2]\ #,##0.00_);[Red]\([$€-2]\ #,##0.00\)"/>
    <numFmt numFmtId="173" formatCode="0.000000000"/>
    <numFmt numFmtId="174" formatCode="0.0000000000"/>
    <numFmt numFmtId="175" formatCode="0.00000000"/>
    <numFmt numFmtId="176" formatCode="0.0000000"/>
    <numFmt numFmtId="177" formatCode="0.000000"/>
    <numFmt numFmtId="178" formatCode="0.00000"/>
    <numFmt numFmtId="179" formatCode="#,##0.0"/>
    <numFmt numFmtId="180" formatCode="#,##0.000"/>
    <numFmt numFmtId="181" formatCode="#,##0.0_ ;[Red]\-#,##0.0\ "/>
    <numFmt numFmtId="182" formatCode="#,##0.00_ ;[Red]\-#,##0.00\ "/>
    <numFmt numFmtId="183" formatCode="0###"/>
  </numFmts>
  <fonts count="127">
    <font>
      <sz val="11"/>
      <color theme="1"/>
      <name val="Calibri"/>
      <family val="2"/>
    </font>
    <font>
      <sz val="11"/>
      <color indexed="8"/>
      <name val="Calibri"/>
      <family val="2"/>
    </font>
    <font>
      <i/>
      <sz val="8"/>
      <name val="Calibri"/>
      <family val="2"/>
    </font>
    <font>
      <b/>
      <sz val="10"/>
      <name val="Arial"/>
      <family val="2"/>
    </font>
    <font>
      <sz val="10"/>
      <name val="Arial"/>
      <family val="2"/>
    </font>
    <font>
      <b/>
      <sz val="11"/>
      <color indexed="8"/>
      <name val="Calibri"/>
      <family val="2"/>
    </font>
    <font>
      <b/>
      <sz val="11"/>
      <color indexed="30"/>
      <name val="Calibri"/>
      <family val="2"/>
    </font>
    <font>
      <b/>
      <u val="single"/>
      <sz val="11"/>
      <color indexed="30"/>
      <name val="Calibri"/>
      <family val="2"/>
    </font>
    <font>
      <sz val="10"/>
      <color indexed="8"/>
      <name val="Arial"/>
      <family val="2"/>
    </font>
    <font>
      <sz val="8"/>
      <name val="Helvetica"/>
      <family val="2"/>
    </font>
    <font>
      <b/>
      <sz val="10"/>
      <name val="MS Sans Serif"/>
      <family val="2"/>
    </font>
    <font>
      <sz val="10"/>
      <name val="Times New Roman"/>
      <family val="1"/>
    </font>
    <font>
      <sz val="10"/>
      <name val="MS Sans Serif"/>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u val="single"/>
      <sz val="11"/>
      <color indexed="12"/>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10"/>
      <name val="Calibri"/>
      <family val="2"/>
    </font>
    <font>
      <b/>
      <sz val="12"/>
      <name val="Calibri"/>
      <family val="2"/>
    </font>
    <font>
      <sz val="11"/>
      <name val="Calibri"/>
      <family val="2"/>
    </font>
    <font>
      <sz val="8"/>
      <color indexed="10"/>
      <name val="Calibri"/>
      <family val="2"/>
    </font>
    <font>
      <sz val="8"/>
      <color indexed="8"/>
      <name val="Calibri"/>
      <family val="2"/>
    </font>
    <font>
      <b/>
      <sz val="12"/>
      <color indexed="8"/>
      <name val="Calibri"/>
      <family val="2"/>
    </font>
    <font>
      <sz val="10"/>
      <name val="Calibri"/>
      <family val="2"/>
    </font>
    <font>
      <sz val="10"/>
      <color indexed="8"/>
      <name val="Calibri"/>
      <family val="2"/>
    </font>
    <font>
      <i/>
      <sz val="8"/>
      <color indexed="10"/>
      <name val="Calibri"/>
      <family val="2"/>
    </font>
    <font>
      <b/>
      <sz val="10"/>
      <color indexed="8"/>
      <name val="Calibri"/>
      <family val="2"/>
    </font>
    <font>
      <i/>
      <sz val="11"/>
      <color indexed="8"/>
      <name val="Calibri"/>
      <family val="2"/>
    </font>
    <font>
      <i/>
      <sz val="10"/>
      <color indexed="8"/>
      <name val="Calibri"/>
      <family val="2"/>
    </font>
    <font>
      <b/>
      <i/>
      <sz val="10"/>
      <color indexed="8"/>
      <name val="Calibri"/>
      <family val="2"/>
    </font>
    <font>
      <i/>
      <sz val="11"/>
      <color indexed="10"/>
      <name val="Calibri"/>
      <family val="2"/>
    </font>
    <font>
      <i/>
      <sz val="10"/>
      <color indexed="10"/>
      <name val="Calibri"/>
      <family val="2"/>
    </font>
    <font>
      <b/>
      <sz val="10"/>
      <name val="Calibri"/>
      <family val="2"/>
    </font>
    <font>
      <b/>
      <sz val="9"/>
      <color indexed="8"/>
      <name val="Calibri"/>
      <family val="2"/>
    </font>
    <font>
      <b/>
      <sz val="9"/>
      <name val="Calibri"/>
      <family val="2"/>
    </font>
    <font>
      <b/>
      <i/>
      <sz val="9"/>
      <color indexed="8"/>
      <name val="Calibri"/>
      <family val="2"/>
    </font>
    <font>
      <b/>
      <sz val="11"/>
      <color indexed="10"/>
      <name val="Calibri"/>
      <family val="2"/>
    </font>
    <font>
      <sz val="8"/>
      <name val="Calibri"/>
      <family val="2"/>
    </font>
    <font>
      <b/>
      <sz val="8"/>
      <color indexed="8"/>
      <name val="Calibri"/>
      <family val="2"/>
    </font>
    <font>
      <b/>
      <sz val="11"/>
      <name val="Calibri"/>
      <family val="2"/>
    </font>
    <font>
      <b/>
      <i/>
      <sz val="9"/>
      <name val="Calibri"/>
      <family val="2"/>
    </font>
    <font>
      <i/>
      <sz val="11"/>
      <name val="Calibri"/>
      <family val="2"/>
    </font>
    <font>
      <b/>
      <i/>
      <sz val="12"/>
      <color indexed="10"/>
      <name val="Calibri"/>
      <family val="2"/>
    </font>
    <font>
      <b/>
      <u val="single"/>
      <sz val="11"/>
      <color indexed="8"/>
      <name val="Calibri"/>
      <family val="2"/>
    </font>
    <font>
      <sz val="11"/>
      <color indexed="30"/>
      <name val="Calibri"/>
      <family val="2"/>
    </font>
    <font>
      <b/>
      <i/>
      <sz val="11"/>
      <name val="Calibri"/>
      <family val="2"/>
    </font>
    <font>
      <b/>
      <sz val="8"/>
      <color indexed="10"/>
      <name val="Calibri"/>
      <family val="2"/>
    </font>
    <font>
      <b/>
      <sz val="8"/>
      <color indexed="30"/>
      <name val="Calibri"/>
      <family val="2"/>
    </font>
    <font>
      <sz val="12"/>
      <color indexed="10"/>
      <name val="Calibri"/>
      <family val="2"/>
    </font>
    <font>
      <b/>
      <sz val="8"/>
      <color indexed="36"/>
      <name val="Calibri"/>
      <family val="2"/>
    </font>
    <font>
      <sz val="10"/>
      <color indexed="10"/>
      <name val="Calibri"/>
      <family val="2"/>
    </font>
    <font>
      <sz val="11"/>
      <color indexed="36"/>
      <name val="Calibri"/>
      <family val="2"/>
    </font>
    <font>
      <sz val="10"/>
      <color indexed="36"/>
      <name val="Calibri"/>
      <family val="2"/>
    </font>
    <font>
      <b/>
      <sz val="10"/>
      <color indexed="36"/>
      <name val="Calibri"/>
      <family val="2"/>
    </font>
    <font>
      <b/>
      <sz val="11"/>
      <color indexed="17"/>
      <name val="Calibri"/>
      <family val="2"/>
    </font>
    <font>
      <b/>
      <sz val="10"/>
      <color indexed="10"/>
      <name val="Calibri"/>
      <family val="2"/>
    </font>
    <font>
      <b/>
      <sz val="12"/>
      <color indexed="10"/>
      <name val="Calibri"/>
      <family val="2"/>
    </font>
    <font>
      <sz val="8"/>
      <color indexed="60"/>
      <name val="Calibri"/>
      <family val="2"/>
    </font>
    <font>
      <b/>
      <sz val="8"/>
      <name val="Calibri"/>
      <family val="2"/>
    </font>
    <font>
      <b/>
      <sz val="8"/>
      <color indexed="60"/>
      <name val="Calibri"/>
      <family val="2"/>
    </font>
    <font>
      <sz val="11"/>
      <color indexed="56"/>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8"/>
      <color rgb="FFFF0000"/>
      <name val="Calibri"/>
      <family val="2"/>
    </font>
    <font>
      <sz val="8"/>
      <color theme="1"/>
      <name val="Calibri"/>
      <family val="2"/>
    </font>
    <font>
      <b/>
      <sz val="12"/>
      <color theme="1"/>
      <name val="Calibri"/>
      <family val="2"/>
    </font>
    <font>
      <sz val="10"/>
      <color theme="1"/>
      <name val="Calibri"/>
      <family val="2"/>
    </font>
    <font>
      <i/>
      <sz val="8"/>
      <color rgb="FFFF0000"/>
      <name val="Calibri"/>
      <family val="2"/>
    </font>
    <font>
      <b/>
      <sz val="10"/>
      <color theme="1"/>
      <name val="Calibri"/>
      <family val="2"/>
    </font>
    <font>
      <i/>
      <sz val="11"/>
      <color theme="1"/>
      <name val="Calibri"/>
      <family val="2"/>
    </font>
    <font>
      <i/>
      <sz val="10"/>
      <color theme="1"/>
      <name val="Calibri"/>
      <family val="2"/>
    </font>
    <font>
      <b/>
      <i/>
      <sz val="10"/>
      <color theme="1"/>
      <name val="Calibri"/>
      <family val="2"/>
    </font>
    <font>
      <i/>
      <sz val="11"/>
      <color rgb="FFFF0000"/>
      <name val="Calibri"/>
      <family val="2"/>
    </font>
    <font>
      <i/>
      <sz val="10"/>
      <color rgb="FFFF0000"/>
      <name val="Calibri"/>
      <family val="2"/>
    </font>
    <font>
      <b/>
      <sz val="9"/>
      <color theme="1"/>
      <name val="Calibri"/>
      <family val="2"/>
    </font>
    <font>
      <b/>
      <i/>
      <sz val="9"/>
      <color theme="1"/>
      <name val="Calibri"/>
      <family val="2"/>
    </font>
    <font>
      <b/>
      <sz val="11"/>
      <color rgb="FFFF0000"/>
      <name val="Calibri"/>
      <family val="2"/>
    </font>
    <font>
      <b/>
      <sz val="8"/>
      <color theme="1"/>
      <name val="Calibri"/>
      <family val="2"/>
    </font>
    <font>
      <b/>
      <i/>
      <sz val="12"/>
      <color rgb="FFFF0000"/>
      <name val="Calibri"/>
      <family val="2"/>
    </font>
    <font>
      <b/>
      <u val="single"/>
      <sz val="11"/>
      <color theme="1"/>
      <name val="Calibri"/>
      <family val="2"/>
    </font>
    <font>
      <sz val="11"/>
      <color rgb="FF0070C0"/>
      <name val="Calibri"/>
      <family val="2"/>
    </font>
    <font>
      <b/>
      <sz val="11"/>
      <color rgb="FF0070C0"/>
      <name val="Calibri"/>
      <family val="2"/>
    </font>
    <font>
      <b/>
      <sz val="8"/>
      <color rgb="FFFF0000"/>
      <name val="Calibri"/>
      <family val="2"/>
    </font>
    <font>
      <b/>
      <sz val="8"/>
      <color rgb="FF0070C0"/>
      <name val="Calibri"/>
      <family val="2"/>
    </font>
    <font>
      <sz val="12"/>
      <color rgb="FFFF0000"/>
      <name val="Calibri"/>
      <family val="2"/>
    </font>
    <font>
      <b/>
      <sz val="8"/>
      <color rgb="FF7030A0"/>
      <name val="Calibri"/>
      <family val="2"/>
    </font>
    <font>
      <sz val="10"/>
      <color rgb="FFFF0000"/>
      <name val="Calibri"/>
      <family val="2"/>
    </font>
    <font>
      <sz val="11"/>
      <color rgb="FF7030A0"/>
      <name val="Calibri"/>
      <family val="2"/>
    </font>
    <font>
      <sz val="11"/>
      <color rgb="FFC00000"/>
      <name val="Calibri"/>
      <family val="2"/>
    </font>
    <font>
      <sz val="10"/>
      <color rgb="FF7030A0"/>
      <name val="Calibri"/>
      <family val="2"/>
    </font>
    <font>
      <b/>
      <sz val="10"/>
      <color rgb="FF7030A0"/>
      <name val="Calibri"/>
      <family val="2"/>
    </font>
    <font>
      <sz val="11"/>
      <color rgb="FF00B050"/>
      <name val="Calibri"/>
      <family val="2"/>
    </font>
    <font>
      <b/>
      <sz val="11"/>
      <color rgb="FF00B050"/>
      <name val="Calibri"/>
      <family val="2"/>
    </font>
    <font>
      <b/>
      <sz val="10"/>
      <color rgb="FFFF0000"/>
      <name val="Calibri"/>
      <family val="2"/>
    </font>
    <font>
      <b/>
      <sz val="11"/>
      <color theme="1" tint="0.04998999834060669"/>
      <name val="Calibri"/>
      <family val="2"/>
    </font>
    <font>
      <b/>
      <sz val="12"/>
      <color rgb="FFFF0000"/>
      <name val="Calibri"/>
      <family val="2"/>
    </font>
    <font>
      <sz val="8"/>
      <color rgb="FFC00000"/>
      <name val="Calibri"/>
      <family val="2"/>
    </font>
    <font>
      <b/>
      <sz val="8"/>
      <color rgb="FFC00000"/>
      <name val="Calibri"/>
      <family val="2"/>
    </font>
    <font>
      <sz val="11"/>
      <color rgb="FF1F497D"/>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FF66"/>
        <bgColor indexed="64"/>
      </patternFill>
    </fill>
    <fill>
      <patternFill patternType="solid">
        <fgColor rgb="FFFFFF00"/>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style="thin"/>
      <top/>
      <bottom/>
    </border>
    <border>
      <left/>
      <right/>
      <top/>
      <bottom style="thin"/>
    </border>
    <border>
      <left style="thin"/>
      <right/>
      <top/>
      <bottom style="thin"/>
    </border>
    <border>
      <left/>
      <right style="thin"/>
      <top/>
      <bottom style="thin"/>
    </border>
    <border>
      <left style="thin"/>
      <right style="thin"/>
      <top/>
      <bottom style="thin"/>
    </border>
    <border>
      <left style="thin"/>
      <right style="thin"/>
      <top style="thin"/>
      <bottom/>
    </border>
    <border>
      <left/>
      <right/>
      <top style="thin"/>
      <bottom style="thin"/>
    </border>
    <border>
      <left style="thin"/>
      <right/>
      <top style="thin"/>
      <bottom style="thin"/>
    </border>
    <border>
      <left style="thin"/>
      <right style="thin"/>
      <top style="thin"/>
      <bottom style="thin"/>
    </border>
    <border>
      <left/>
      <right style="thin"/>
      <top style="thin"/>
      <bottom style="thin"/>
    </border>
    <border>
      <left style="thin"/>
      <right/>
      <top style="thin"/>
      <bottom/>
    </border>
    <border>
      <left/>
      <right/>
      <top style="thin"/>
      <bottom/>
    </border>
    <border>
      <left style="medium"/>
      <right style="medium"/>
      <top style="medium"/>
      <bottom>
        <color indexed="63"/>
      </bottom>
    </border>
    <border>
      <left/>
      <right style="thin"/>
      <top style="thin"/>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0" fillId="20" borderId="1" applyNumberFormat="0" applyFont="0" applyAlignment="0" applyProtection="0"/>
    <xf numFmtId="0" fontId="74" fillId="21" borderId="2" applyNumberFormat="0" applyAlignment="0" applyProtection="0"/>
    <xf numFmtId="0" fontId="7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6" fillId="29"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2" applyNumberFormat="0" applyAlignment="0" applyProtection="0"/>
    <xf numFmtId="0" fontId="81" fillId="31" borderId="3" applyNumberFormat="0" applyAlignment="0" applyProtection="0"/>
    <xf numFmtId="0" fontId="82" fillId="0" borderId="4" applyNumberFormat="0" applyFill="0" applyAlignment="0" applyProtection="0"/>
    <xf numFmtId="0" fontId="83" fillId="32" borderId="0" applyNumberFormat="0" applyBorder="0" applyAlignment="0" applyProtection="0"/>
    <xf numFmtId="0" fontId="4" fillId="0" borderId="0">
      <alignment/>
      <protection/>
    </xf>
    <xf numFmtId="0" fontId="8" fillId="0" borderId="0">
      <alignment/>
      <protection/>
    </xf>
    <xf numFmtId="9" fontId="0" fillId="0" borderId="0" applyFont="0" applyFill="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cellStyleXfs>
  <cellXfs count="378">
    <xf numFmtId="0" fontId="0" fillId="0" borderId="0" xfId="0" applyFont="1" applyAlignment="1">
      <alignment/>
    </xf>
    <xf numFmtId="0" fontId="30" fillId="0" borderId="0" xfId="0" applyFont="1" applyAlignment="1">
      <alignment/>
    </xf>
    <xf numFmtId="3" fontId="0" fillId="0" borderId="0" xfId="0" applyNumberFormat="1" applyAlignment="1">
      <alignment/>
    </xf>
    <xf numFmtId="3" fontId="31" fillId="0" borderId="0" xfId="0" applyNumberFormat="1" applyFont="1" applyAlignment="1">
      <alignment/>
    </xf>
    <xf numFmtId="0" fontId="31" fillId="0" borderId="0" xfId="0" applyFont="1" applyAlignment="1">
      <alignment/>
    </xf>
    <xf numFmtId="3" fontId="91" fillId="0" borderId="0" xfId="0" applyNumberFormat="1" applyFont="1" applyAlignment="1">
      <alignment/>
    </xf>
    <xf numFmtId="3" fontId="92" fillId="0" borderId="0" xfId="0" applyNumberFormat="1" applyFont="1" applyAlignment="1">
      <alignment/>
    </xf>
    <xf numFmtId="0" fontId="93" fillId="0" borderId="0" xfId="0" applyFont="1" applyAlignment="1">
      <alignment/>
    </xf>
    <xf numFmtId="0" fontId="35" fillId="0" borderId="0" xfId="0" applyFont="1" applyAlignment="1">
      <alignment/>
    </xf>
    <xf numFmtId="3" fontId="91" fillId="0" borderId="0" xfId="0" applyNumberFormat="1" applyFont="1" applyAlignment="1">
      <alignment horizontal="right" wrapText="1"/>
    </xf>
    <xf numFmtId="49" fontId="94" fillId="0" borderId="10" xfId="0" applyNumberFormat="1" applyFont="1" applyBorder="1" applyAlignment="1">
      <alignment/>
    </xf>
    <xf numFmtId="49" fontId="94" fillId="0" borderId="11" xfId="0" applyNumberFormat="1" applyFont="1" applyBorder="1" applyAlignment="1">
      <alignment/>
    </xf>
    <xf numFmtId="3" fontId="94" fillId="0" borderId="12" xfId="0" applyNumberFormat="1" applyFont="1" applyBorder="1" applyAlignment="1">
      <alignment/>
    </xf>
    <xf numFmtId="3" fontId="94" fillId="0" borderId="10" xfId="0" applyNumberFormat="1" applyFont="1" applyBorder="1" applyAlignment="1">
      <alignment/>
    </xf>
    <xf numFmtId="3" fontId="95" fillId="0" borderId="0" xfId="0" applyNumberFormat="1" applyFont="1" applyBorder="1" applyAlignment="1">
      <alignment/>
    </xf>
    <xf numFmtId="3" fontId="95" fillId="0" borderId="0" xfId="0" applyNumberFormat="1" applyFont="1" applyFill="1" applyBorder="1" applyAlignment="1">
      <alignment/>
    </xf>
    <xf numFmtId="49" fontId="94" fillId="0" borderId="11" xfId="0" applyNumberFormat="1" applyFont="1" applyFill="1" applyBorder="1" applyAlignment="1">
      <alignment/>
    </xf>
    <xf numFmtId="3" fontId="94" fillId="0" borderId="10" xfId="0" applyNumberFormat="1" applyFont="1" applyFill="1" applyBorder="1" applyAlignment="1">
      <alignment/>
    </xf>
    <xf numFmtId="0" fontId="0" fillId="0" borderId="0" xfId="0" applyFill="1" applyAlignment="1">
      <alignment/>
    </xf>
    <xf numFmtId="0" fontId="88" fillId="0" borderId="0" xfId="0" applyFont="1" applyAlignment="1">
      <alignment/>
    </xf>
    <xf numFmtId="0" fontId="0" fillId="0" borderId="13" xfId="0" applyBorder="1" applyAlignment="1">
      <alignment/>
    </xf>
    <xf numFmtId="0" fontId="94" fillId="0" borderId="10" xfId="0" applyFont="1" applyBorder="1" applyAlignment="1">
      <alignment/>
    </xf>
    <xf numFmtId="0" fontId="95" fillId="0" borderId="0" xfId="0" applyFont="1" applyAlignment="1">
      <alignment/>
    </xf>
    <xf numFmtId="49" fontId="94" fillId="0" borderId="14" xfId="0" applyNumberFormat="1" applyFont="1" applyBorder="1" applyAlignment="1">
      <alignment/>
    </xf>
    <xf numFmtId="49" fontId="96" fillId="0" borderId="15" xfId="0" applyNumberFormat="1" applyFont="1" applyBorder="1" applyAlignment="1">
      <alignment/>
    </xf>
    <xf numFmtId="3" fontId="96" fillId="0" borderId="14" xfId="0" applyNumberFormat="1" applyFont="1" applyBorder="1" applyAlignment="1">
      <alignment/>
    </xf>
    <xf numFmtId="3" fontId="96" fillId="0" borderId="16" xfId="0" applyNumberFormat="1" applyFont="1" applyBorder="1" applyAlignment="1">
      <alignment/>
    </xf>
    <xf numFmtId="3" fontId="91" fillId="0" borderId="0" xfId="0" applyNumberFormat="1" applyFont="1" applyAlignment="1">
      <alignment/>
    </xf>
    <xf numFmtId="3" fontId="88" fillId="0" borderId="0" xfId="0" applyNumberFormat="1" applyFont="1" applyAlignment="1">
      <alignment/>
    </xf>
    <xf numFmtId="0" fontId="88" fillId="0" borderId="0" xfId="0" applyFont="1" applyAlignment="1" quotePrefix="1">
      <alignment/>
    </xf>
    <xf numFmtId="0" fontId="88" fillId="0" borderId="0" xfId="0" applyFont="1" applyFill="1" applyAlignment="1">
      <alignment/>
    </xf>
    <xf numFmtId="3" fontId="96" fillId="33" borderId="12" xfId="0" applyNumberFormat="1" applyFont="1" applyFill="1" applyBorder="1" applyAlignment="1">
      <alignment/>
    </xf>
    <xf numFmtId="0" fontId="96" fillId="33" borderId="12" xfId="0" applyFont="1" applyFill="1" applyBorder="1" applyAlignment="1">
      <alignment/>
    </xf>
    <xf numFmtId="3" fontId="96" fillId="33" borderId="16" xfId="0" applyNumberFormat="1" applyFont="1" applyFill="1" applyBorder="1" applyAlignment="1">
      <alignment/>
    </xf>
    <xf numFmtId="3" fontId="96" fillId="33" borderId="10" xfId="0" applyNumberFormat="1" applyFont="1" applyFill="1" applyBorder="1" applyAlignment="1">
      <alignment/>
    </xf>
    <xf numFmtId="0" fontId="96" fillId="33" borderId="10" xfId="0" applyFont="1" applyFill="1" applyBorder="1" applyAlignment="1">
      <alignment/>
    </xf>
    <xf numFmtId="3" fontId="96" fillId="33" borderId="14" xfId="0" applyNumberFormat="1" applyFont="1" applyFill="1" applyBorder="1" applyAlignment="1">
      <alignment/>
    </xf>
    <xf numFmtId="3" fontId="96" fillId="33" borderId="11" xfId="0" applyNumberFormat="1" applyFont="1" applyFill="1" applyBorder="1" applyAlignment="1">
      <alignment/>
    </xf>
    <xf numFmtId="0" fontId="96" fillId="33" borderId="11" xfId="0" applyFont="1" applyFill="1" applyBorder="1" applyAlignment="1">
      <alignment/>
    </xf>
    <xf numFmtId="0" fontId="97" fillId="0" borderId="0" xfId="0" applyFont="1" applyAlignment="1">
      <alignment/>
    </xf>
    <xf numFmtId="164" fontId="98" fillId="0" borderId="17" xfId="0" applyNumberFormat="1" applyFont="1" applyBorder="1" applyAlignment="1">
      <alignment/>
    </xf>
    <xf numFmtId="164" fontId="98" fillId="0" borderId="12" xfId="0" applyNumberFormat="1" applyFont="1" applyBorder="1" applyAlignment="1">
      <alignment/>
    </xf>
    <xf numFmtId="164" fontId="98" fillId="0" borderId="12" xfId="0" applyNumberFormat="1" applyFont="1" applyFill="1" applyBorder="1" applyAlignment="1">
      <alignment/>
    </xf>
    <xf numFmtId="0" fontId="98" fillId="0" borderId="12" xfId="0" applyFont="1" applyBorder="1" applyAlignment="1">
      <alignment/>
    </xf>
    <xf numFmtId="3" fontId="99" fillId="0" borderId="16" xfId="0" applyNumberFormat="1" applyFont="1" applyBorder="1" applyAlignment="1">
      <alignment/>
    </xf>
    <xf numFmtId="0" fontId="3" fillId="0" borderId="0" xfId="0" applyFont="1" applyAlignment="1">
      <alignment/>
    </xf>
    <xf numFmtId="0" fontId="4" fillId="0" borderId="0" xfId="0" applyFont="1" applyAlignment="1">
      <alignment/>
    </xf>
    <xf numFmtId="0" fontId="0" fillId="0" borderId="18" xfId="0" applyBorder="1" applyAlignment="1">
      <alignment/>
    </xf>
    <xf numFmtId="14" fontId="0" fillId="0" borderId="0" xfId="0" applyNumberFormat="1" applyAlignment="1">
      <alignment horizontal="left"/>
    </xf>
    <xf numFmtId="0" fontId="90" fillId="0" borderId="0" xfId="0" applyFont="1" applyAlignment="1">
      <alignment/>
    </xf>
    <xf numFmtId="0" fontId="100" fillId="0" borderId="0" xfId="0" applyFont="1" applyAlignment="1">
      <alignment/>
    </xf>
    <xf numFmtId="164" fontId="101" fillId="0" borderId="0" xfId="0" applyNumberFormat="1" applyFont="1" applyBorder="1" applyAlignment="1">
      <alignment/>
    </xf>
    <xf numFmtId="3" fontId="35" fillId="0" borderId="0" xfId="0" applyNumberFormat="1" applyFont="1" applyFill="1" applyAlignment="1">
      <alignment/>
    </xf>
    <xf numFmtId="3" fontId="35" fillId="0" borderId="0" xfId="0" applyNumberFormat="1" applyFont="1" applyAlignment="1">
      <alignment/>
    </xf>
    <xf numFmtId="3" fontId="35" fillId="0" borderId="0" xfId="0" applyNumberFormat="1" applyFont="1" applyBorder="1" applyAlignment="1">
      <alignment/>
    </xf>
    <xf numFmtId="3" fontId="44" fillId="0" borderId="14" xfId="0" applyNumberFormat="1" applyFont="1" applyBorder="1" applyAlignment="1">
      <alignment/>
    </xf>
    <xf numFmtId="0" fontId="102" fillId="0" borderId="19" xfId="0" applyFont="1" applyBorder="1" applyAlignment="1">
      <alignment horizontal="center" vertical="top" wrapText="1"/>
    </xf>
    <xf numFmtId="0" fontId="102" fillId="33" borderId="20" xfId="0" applyFont="1" applyFill="1" applyBorder="1" applyAlignment="1">
      <alignment horizontal="center" vertical="top" wrapText="1"/>
    </xf>
    <xf numFmtId="0" fontId="46" fillId="0" borderId="19" xfId="0" applyFont="1" applyBorder="1" applyAlignment="1">
      <alignment horizontal="center" vertical="top" wrapText="1"/>
    </xf>
    <xf numFmtId="49" fontId="102" fillId="0" borderId="19" xfId="0" applyNumberFormat="1" applyFont="1" applyBorder="1" applyAlignment="1">
      <alignment vertical="top"/>
    </xf>
    <xf numFmtId="49" fontId="102" fillId="0" borderId="21" xfId="0" applyNumberFormat="1" applyFont="1" applyBorder="1" applyAlignment="1">
      <alignment vertical="top"/>
    </xf>
    <xf numFmtId="0" fontId="103" fillId="0" borderId="20" xfId="0" applyFont="1" applyBorder="1" applyAlignment="1">
      <alignment horizontal="center" wrapText="1"/>
    </xf>
    <xf numFmtId="3" fontId="104" fillId="0" borderId="0" xfId="0" applyNumberFormat="1"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3" fontId="0" fillId="0" borderId="0" xfId="0" applyNumberFormat="1" applyBorder="1" applyAlignment="1">
      <alignment/>
    </xf>
    <xf numFmtId="3" fontId="0" fillId="0" borderId="11" xfId="0" applyNumberFormat="1" applyBorder="1" applyAlignment="1">
      <alignment/>
    </xf>
    <xf numFmtId="0" fontId="0" fillId="0" borderId="14" xfId="0" applyBorder="1" applyAlignment="1">
      <alignment/>
    </xf>
    <xf numFmtId="3" fontId="0" fillId="0" borderId="0" xfId="0" applyNumberFormat="1" applyFill="1" applyBorder="1" applyAlignment="1">
      <alignment/>
    </xf>
    <xf numFmtId="0" fontId="0" fillId="0" borderId="0" xfId="0" applyFill="1" applyBorder="1" applyAlignment="1">
      <alignment/>
    </xf>
    <xf numFmtId="0" fontId="0" fillId="0" borderId="22" xfId="0" applyBorder="1" applyAlignment="1">
      <alignment/>
    </xf>
    <xf numFmtId="3" fontId="100" fillId="0" borderId="0" xfId="0" applyNumberFormat="1" applyFont="1" applyBorder="1" applyAlignment="1">
      <alignment/>
    </xf>
    <xf numFmtId="3" fontId="92" fillId="0" borderId="0" xfId="0" applyNumberFormat="1" applyFont="1" applyFill="1" applyBorder="1" applyAlignment="1">
      <alignment/>
    </xf>
    <xf numFmtId="3" fontId="49" fillId="0" borderId="0" xfId="0" applyNumberFormat="1" applyFont="1" applyFill="1" applyBorder="1" applyAlignment="1">
      <alignment/>
    </xf>
    <xf numFmtId="0" fontId="92" fillId="0" borderId="0" xfId="0" applyFont="1" applyFill="1" applyBorder="1" applyAlignment="1">
      <alignment/>
    </xf>
    <xf numFmtId="3" fontId="105" fillId="0" borderId="0" xfId="0" applyNumberFormat="1" applyFont="1" applyFill="1" applyBorder="1" applyAlignment="1">
      <alignment/>
    </xf>
    <xf numFmtId="3" fontId="97" fillId="0" borderId="0" xfId="0" applyNumberFormat="1" applyFont="1" applyAlignment="1">
      <alignment/>
    </xf>
    <xf numFmtId="3" fontId="90" fillId="0" borderId="0" xfId="0" applyNumberFormat="1" applyFont="1" applyAlignment="1">
      <alignment/>
    </xf>
    <xf numFmtId="0" fontId="0" fillId="0" borderId="0" xfId="0" applyAlignment="1">
      <alignment wrapText="1"/>
    </xf>
    <xf numFmtId="0" fontId="103" fillId="0" borderId="0" xfId="0" applyFont="1" applyBorder="1" applyAlignment="1">
      <alignment horizontal="center" wrapText="1"/>
    </xf>
    <xf numFmtId="0" fontId="46" fillId="33" borderId="20" xfId="0" applyFont="1" applyFill="1" applyBorder="1" applyAlignment="1">
      <alignment horizontal="center" vertical="top" wrapText="1"/>
    </xf>
    <xf numFmtId="3" fontId="44" fillId="33" borderId="11" xfId="0" applyNumberFormat="1" applyFont="1" applyFill="1" applyBorder="1" applyAlignment="1">
      <alignment/>
    </xf>
    <xf numFmtId="0" fontId="44" fillId="33" borderId="11" xfId="0" applyFont="1" applyFill="1" applyBorder="1" applyAlignment="1">
      <alignment/>
    </xf>
    <xf numFmtId="3" fontId="44" fillId="33" borderId="16" xfId="0" applyNumberFormat="1" applyFont="1" applyFill="1" applyBorder="1" applyAlignment="1">
      <alignment/>
    </xf>
    <xf numFmtId="0" fontId="51" fillId="0" borderId="0" xfId="0" applyFont="1" applyFill="1" applyAlignment="1">
      <alignment/>
    </xf>
    <xf numFmtId="3" fontId="51" fillId="0" borderId="0" xfId="0" applyNumberFormat="1" applyFont="1" applyAlignment="1">
      <alignment/>
    </xf>
    <xf numFmtId="3" fontId="31" fillId="0" borderId="0" xfId="0" applyNumberFormat="1" applyFont="1" applyFill="1" applyAlignment="1">
      <alignment/>
    </xf>
    <xf numFmtId="0" fontId="31" fillId="0" borderId="0" xfId="0" applyFont="1" applyFill="1" applyAlignment="1">
      <alignment/>
    </xf>
    <xf numFmtId="3" fontId="104" fillId="0" borderId="0" xfId="0" applyNumberFormat="1" applyFont="1" applyFill="1" applyBorder="1" applyAlignment="1">
      <alignment/>
    </xf>
    <xf numFmtId="3" fontId="51" fillId="0" borderId="11" xfId="0" applyNumberFormat="1" applyFont="1" applyBorder="1" applyAlignment="1">
      <alignment/>
    </xf>
    <xf numFmtId="3" fontId="35" fillId="0" borderId="10" xfId="0" applyNumberFormat="1" applyFont="1" applyFill="1" applyBorder="1" applyAlignment="1">
      <alignment/>
    </xf>
    <xf numFmtId="3" fontId="35" fillId="0" borderId="10" xfId="0" applyNumberFormat="1" applyFont="1" applyBorder="1" applyAlignment="1">
      <alignment/>
    </xf>
    <xf numFmtId="0" fontId="35" fillId="0" borderId="10" xfId="0" applyFont="1" applyBorder="1" applyAlignment="1">
      <alignment/>
    </xf>
    <xf numFmtId="0" fontId="44" fillId="0" borderId="22" xfId="0" applyFont="1" applyBorder="1" applyAlignment="1">
      <alignment horizontal="center" wrapText="1"/>
    </xf>
    <xf numFmtId="0" fontId="44" fillId="0" borderId="14" xfId="0" applyFont="1" applyBorder="1" applyAlignment="1">
      <alignment horizontal="center" wrapText="1"/>
    </xf>
    <xf numFmtId="0" fontId="0" fillId="0" borderId="0" xfId="0" applyAlignment="1">
      <alignment wrapText="1"/>
    </xf>
    <xf numFmtId="4" fontId="51" fillId="0" borderId="15" xfId="0" applyNumberFormat="1" applyFont="1" applyBorder="1" applyAlignment="1">
      <alignment/>
    </xf>
    <xf numFmtId="0" fontId="52" fillId="0" borderId="0" xfId="0" applyFont="1" applyBorder="1" applyAlignment="1">
      <alignment horizontal="center" wrapText="1"/>
    </xf>
    <xf numFmtId="0" fontId="46" fillId="0" borderId="20" xfId="0" applyFont="1" applyBorder="1" applyAlignment="1">
      <alignment horizontal="center" vertical="top" wrapText="1"/>
    </xf>
    <xf numFmtId="3" fontId="35" fillId="0" borderId="12" xfId="0" applyNumberFormat="1" applyFont="1" applyFill="1" applyBorder="1" applyAlignment="1">
      <alignment/>
    </xf>
    <xf numFmtId="3" fontId="35" fillId="0" borderId="12" xfId="0" applyNumberFormat="1" applyFont="1" applyBorder="1" applyAlignment="1">
      <alignment/>
    </xf>
    <xf numFmtId="0" fontId="35" fillId="0" borderId="12" xfId="0" applyFont="1" applyBorder="1" applyAlignment="1">
      <alignment/>
    </xf>
    <xf numFmtId="3" fontId="44" fillId="0" borderId="16" xfId="0" applyNumberFormat="1" applyFont="1" applyBorder="1" applyAlignment="1">
      <alignment/>
    </xf>
    <xf numFmtId="0" fontId="53" fillId="0" borderId="0" xfId="0" applyFont="1" applyAlignment="1">
      <alignment/>
    </xf>
    <xf numFmtId="3" fontId="44" fillId="0" borderId="14" xfId="0" applyNumberFormat="1" applyFont="1" applyFill="1" applyBorder="1" applyAlignment="1">
      <alignment/>
    </xf>
    <xf numFmtId="164" fontId="106" fillId="0" borderId="0" xfId="0" applyNumberFormat="1" applyFont="1" applyBorder="1" applyAlignment="1" applyProtection="1">
      <alignment/>
      <protection locked="0"/>
    </xf>
    <xf numFmtId="3" fontId="2" fillId="0" borderId="0" xfId="0" applyNumberFormat="1" applyFont="1" applyBorder="1" applyAlignment="1" applyProtection="1">
      <alignment/>
      <protection locked="0"/>
    </xf>
    <xf numFmtId="3" fontId="90" fillId="0" borderId="0" xfId="0" applyNumberFormat="1" applyFont="1" applyBorder="1" applyAlignment="1" applyProtection="1">
      <alignment/>
      <protection locked="0"/>
    </xf>
    <xf numFmtId="3" fontId="91" fillId="0" borderId="0" xfId="0" applyNumberFormat="1" applyFont="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3" fontId="0" fillId="0" borderId="0" xfId="0" applyNumberFormat="1" applyAlignment="1" applyProtection="1">
      <alignment/>
      <protection locked="0"/>
    </xf>
    <xf numFmtId="0" fontId="107" fillId="0" borderId="19" xfId="0" applyFont="1" applyBorder="1" applyAlignment="1" applyProtection="1">
      <alignment wrapText="1"/>
      <protection/>
    </xf>
    <xf numFmtId="0" fontId="0" fillId="0" borderId="18" xfId="0" applyBorder="1" applyAlignment="1" applyProtection="1">
      <alignment/>
      <protection/>
    </xf>
    <xf numFmtId="0" fontId="0" fillId="0" borderId="10" xfId="0" applyBorder="1" applyAlignment="1" applyProtection="1">
      <alignment/>
      <protection/>
    </xf>
    <xf numFmtId="3" fontId="0" fillId="0" borderId="0" xfId="0" applyNumberFormat="1" applyBorder="1" applyAlignment="1" applyProtection="1">
      <alignment/>
      <protection/>
    </xf>
    <xf numFmtId="0" fontId="0" fillId="0" borderId="0" xfId="0" applyBorder="1" applyAlignment="1" applyProtection="1">
      <alignment/>
      <protection/>
    </xf>
    <xf numFmtId="3" fontId="108" fillId="0" borderId="0" xfId="0" applyNumberFormat="1" applyFont="1" applyBorder="1" applyAlignment="1" applyProtection="1">
      <alignment/>
      <protection/>
    </xf>
    <xf numFmtId="0" fontId="108" fillId="0" borderId="0" xfId="0" applyFont="1" applyBorder="1" applyAlignment="1" applyProtection="1">
      <alignment/>
      <protection/>
    </xf>
    <xf numFmtId="0" fontId="92" fillId="0" borderId="0" xfId="0" applyFont="1" applyBorder="1" applyAlignment="1" applyProtection="1">
      <alignment/>
      <protection/>
    </xf>
    <xf numFmtId="0" fontId="88" fillId="10" borderId="14" xfId="0" applyFont="1" applyFill="1" applyBorder="1" applyAlignment="1" applyProtection="1">
      <alignment/>
      <protection/>
    </xf>
    <xf numFmtId="3" fontId="88" fillId="10" borderId="13" xfId="0" applyNumberFormat="1" applyFont="1" applyFill="1" applyBorder="1" applyAlignment="1" applyProtection="1">
      <alignment/>
      <protection/>
    </xf>
    <xf numFmtId="3" fontId="109" fillId="10" borderId="13" xfId="0" applyNumberFormat="1" applyFont="1" applyFill="1" applyBorder="1" applyAlignment="1" applyProtection="1">
      <alignment/>
      <protection/>
    </xf>
    <xf numFmtId="0" fontId="0" fillId="0" borderId="0" xfId="0" applyAlignment="1" applyProtection="1">
      <alignment/>
      <protection/>
    </xf>
    <xf numFmtId="0" fontId="0" fillId="0" borderId="10" xfId="0" applyFill="1" applyBorder="1" applyAlignment="1" applyProtection="1">
      <alignment/>
      <protection/>
    </xf>
    <xf numFmtId="3" fontId="0" fillId="0" borderId="0" xfId="0" applyNumberFormat="1" applyFill="1" applyBorder="1" applyAlignment="1" applyProtection="1">
      <alignment/>
      <protection/>
    </xf>
    <xf numFmtId="0" fontId="0" fillId="0" borderId="0" xfId="0" applyFill="1" applyBorder="1" applyAlignment="1" applyProtection="1">
      <alignment/>
      <protection/>
    </xf>
    <xf numFmtId="3" fontId="88" fillId="0" borderId="0" xfId="0" applyNumberFormat="1" applyFont="1" applyFill="1" applyBorder="1" applyAlignment="1" applyProtection="1">
      <alignment/>
      <protection/>
    </xf>
    <xf numFmtId="0" fontId="88" fillId="34" borderId="14" xfId="0" applyFont="1" applyFill="1" applyBorder="1" applyAlignment="1" applyProtection="1">
      <alignment/>
      <protection/>
    </xf>
    <xf numFmtId="3" fontId="88" fillId="34" borderId="13" xfId="0" applyNumberFormat="1" applyFont="1" applyFill="1" applyBorder="1" applyAlignment="1" applyProtection="1">
      <alignment/>
      <protection/>
    </xf>
    <xf numFmtId="3" fontId="0" fillId="0" borderId="0" xfId="0" applyNumberFormat="1" applyAlignment="1" applyProtection="1">
      <alignment/>
      <protection/>
    </xf>
    <xf numFmtId="0" fontId="88" fillId="10" borderId="10" xfId="0" applyFont="1" applyFill="1" applyBorder="1" applyAlignment="1" applyProtection="1">
      <alignment/>
      <protection/>
    </xf>
    <xf numFmtId="3" fontId="88" fillId="10" borderId="0" xfId="0" applyNumberFormat="1" applyFont="1" applyFill="1" applyBorder="1" applyAlignment="1" applyProtection="1">
      <alignment/>
      <protection/>
    </xf>
    <xf numFmtId="3" fontId="109" fillId="10" borderId="0" xfId="0" applyNumberFormat="1" applyFont="1" applyFill="1" applyBorder="1" applyAlignment="1" applyProtection="1">
      <alignment/>
      <protection/>
    </xf>
    <xf numFmtId="0" fontId="88" fillId="34" borderId="10" xfId="0" applyFont="1" applyFill="1" applyBorder="1" applyAlignment="1" applyProtection="1">
      <alignment/>
      <protection/>
    </xf>
    <xf numFmtId="3" fontId="88" fillId="34" borderId="0" xfId="0" applyNumberFormat="1" applyFont="1" applyFill="1" applyBorder="1" applyAlignment="1" applyProtection="1">
      <alignment/>
      <protection/>
    </xf>
    <xf numFmtId="0" fontId="0" fillId="35" borderId="10" xfId="0" applyFill="1" applyBorder="1" applyAlignment="1" applyProtection="1">
      <alignment/>
      <protection/>
    </xf>
    <xf numFmtId="3" fontId="0" fillId="35" borderId="0" xfId="0" applyNumberFormat="1" applyFill="1" applyBorder="1" applyAlignment="1" applyProtection="1">
      <alignment/>
      <protection/>
    </xf>
    <xf numFmtId="0" fontId="0" fillId="36" borderId="10" xfId="0" applyFill="1" applyBorder="1" applyAlignment="1" applyProtection="1">
      <alignment/>
      <protection/>
    </xf>
    <xf numFmtId="3" fontId="0" fillId="36" borderId="0" xfId="0" applyNumberFormat="1" applyFill="1" applyBorder="1" applyAlignment="1" applyProtection="1">
      <alignment/>
      <protection/>
    </xf>
    <xf numFmtId="3" fontId="88" fillId="36" borderId="0" xfId="0" applyNumberFormat="1" applyFont="1" applyFill="1" applyBorder="1" applyAlignment="1" applyProtection="1">
      <alignment/>
      <protection/>
    </xf>
    <xf numFmtId="0" fontId="53" fillId="0" borderId="22" xfId="0" applyFont="1" applyBorder="1" applyAlignment="1" applyProtection="1">
      <alignment/>
      <protection/>
    </xf>
    <xf numFmtId="0" fontId="31" fillId="0" borderId="23" xfId="0" applyFont="1" applyBorder="1" applyAlignment="1" applyProtection="1">
      <alignment/>
      <protection/>
    </xf>
    <xf numFmtId="3" fontId="53" fillId="0" borderId="23" xfId="0" applyNumberFormat="1" applyFont="1" applyBorder="1" applyAlignment="1" applyProtection="1">
      <alignment/>
      <protection/>
    </xf>
    <xf numFmtId="0" fontId="53" fillId="0" borderId="10" xfId="0" applyFont="1" applyBorder="1" applyAlignment="1" applyProtection="1">
      <alignment/>
      <protection/>
    </xf>
    <xf numFmtId="0" fontId="31" fillId="0" borderId="0" xfId="0" applyFont="1" applyBorder="1" applyAlignment="1" applyProtection="1">
      <alignment/>
      <protection/>
    </xf>
    <xf numFmtId="3" fontId="53" fillId="0" borderId="0" xfId="0" applyNumberFormat="1" applyFont="1" applyBorder="1" applyAlignment="1" applyProtection="1">
      <alignment/>
      <protection/>
    </xf>
    <xf numFmtId="0" fontId="57" fillId="0" borderId="14" xfId="0" applyFont="1" applyBorder="1" applyAlignment="1" applyProtection="1">
      <alignment/>
      <protection/>
    </xf>
    <xf numFmtId="0" fontId="51" fillId="0" borderId="13" xfId="0" applyFont="1" applyBorder="1" applyAlignment="1" applyProtection="1">
      <alignment/>
      <protection/>
    </xf>
    <xf numFmtId="3" fontId="51" fillId="0" borderId="13" xfId="0" applyNumberFormat="1" applyFont="1" applyBorder="1" applyAlignment="1" applyProtection="1">
      <alignment/>
      <protection/>
    </xf>
    <xf numFmtId="0" fontId="95" fillId="0" borderId="0" xfId="0" applyFont="1" applyBorder="1" applyAlignment="1">
      <alignment wrapText="1"/>
    </xf>
    <xf numFmtId="3" fontId="0" fillId="0" borderId="0" xfId="0" applyNumberFormat="1" applyFont="1" applyBorder="1" applyAlignment="1" applyProtection="1">
      <alignment/>
      <protection/>
    </xf>
    <xf numFmtId="0" fontId="0" fillId="0" borderId="23" xfId="0" applyBorder="1" applyAlignment="1" applyProtection="1">
      <alignment/>
      <protection locked="0"/>
    </xf>
    <xf numFmtId="0" fontId="0" fillId="0" borderId="10" xfId="0" applyBorder="1" applyAlignment="1" applyProtection="1">
      <alignment/>
      <protection locked="0"/>
    </xf>
    <xf numFmtId="3" fontId="92" fillId="0" borderId="0" xfId="0" applyNumberFormat="1" applyFont="1" applyFill="1" applyBorder="1" applyAlignment="1" applyProtection="1">
      <alignment/>
      <protection locked="0"/>
    </xf>
    <xf numFmtId="0" fontId="0" fillId="0" borderId="0" xfId="0" applyFill="1" applyBorder="1" applyAlignment="1" applyProtection="1">
      <alignment/>
      <protection locked="0"/>
    </xf>
    <xf numFmtId="3" fontId="105" fillId="0" borderId="0" xfId="0" applyNumberFormat="1" applyFont="1" applyFill="1" applyBorder="1" applyAlignment="1" applyProtection="1">
      <alignment/>
      <protection locked="0"/>
    </xf>
    <xf numFmtId="3" fontId="110" fillId="0" borderId="0" xfId="0" applyNumberFormat="1" applyFont="1" applyFill="1" applyBorder="1" applyAlignment="1" applyProtection="1">
      <alignment/>
      <protection locked="0"/>
    </xf>
    <xf numFmtId="3" fontId="88" fillId="0" borderId="0" xfId="0" applyNumberFormat="1" applyFont="1" applyAlignment="1" applyProtection="1">
      <alignment/>
      <protection locked="0"/>
    </xf>
    <xf numFmtId="4" fontId="0" fillId="0" borderId="0" xfId="0" applyNumberFormat="1" applyAlignment="1" applyProtection="1">
      <alignment/>
      <protection locked="0"/>
    </xf>
    <xf numFmtId="0" fontId="0" fillId="0" borderId="0" xfId="0" applyFill="1" applyAlignment="1" applyProtection="1">
      <alignment/>
      <protection locked="0"/>
    </xf>
    <xf numFmtId="3" fontId="88" fillId="0" borderId="0" xfId="0" applyNumberFormat="1" applyFont="1" applyBorder="1" applyAlignment="1">
      <alignment/>
    </xf>
    <xf numFmtId="3" fontId="88" fillId="0" borderId="11" xfId="0" applyNumberFormat="1" applyFont="1" applyBorder="1" applyAlignment="1">
      <alignment/>
    </xf>
    <xf numFmtId="3" fontId="111" fillId="0" borderId="0" xfId="0" applyNumberFormat="1" applyFont="1" applyFill="1" applyBorder="1" applyAlignment="1" applyProtection="1">
      <alignment/>
      <protection locked="0"/>
    </xf>
    <xf numFmtId="3" fontId="111" fillId="0" borderId="0" xfId="0" applyNumberFormat="1" applyFont="1" applyFill="1" applyBorder="1" applyAlignment="1" applyProtection="1">
      <alignment horizontal="right"/>
      <protection locked="0"/>
    </xf>
    <xf numFmtId="0" fontId="0" fillId="0" borderId="0" xfId="0" applyFill="1" applyBorder="1" applyAlignment="1" quotePrefix="1">
      <alignment/>
    </xf>
    <xf numFmtId="3" fontId="90" fillId="0" borderId="0" xfId="0" applyNumberFormat="1" applyFont="1" applyBorder="1" applyAlignment="1" applyProtection="1">
      <alignment/>
      <protection/>
    </xf>
    <xf numFmtId="0" fontId="90" fillId="0" borderId="0" xfId="0" applyFont="1" applyBorder="1" applyAlignment="1" applyProtection="1">
      <alignment/>
      <protection/>
    </xf>
    <xf numFmtId="183" fontId="112" fillId="0" borderId="24" xfId="0" applyNumberFormat="1" applyFont="1" applyBorder="1" applyAlignment="1" applyProtection="1">
      <alignment horizontal="center"/>
      <protection locked="0"/>
    </xf>
    <xf numFmtId="3" fontId="0" fillId="0" borderId="0" xfId="0" applyNumberFormat="1" applyFont="1" applyFill="1" applyBorder="1" applyAlignment="1" applyProtection="1">
      <alignment/>
      <protection/>
    </xf>
    <xf numFmtId="3" fontId="113" fillId="0" borderId="0" xfId="0" applyNumberFormat="1" applyFont="1" applyFill="1" applyBorder="1" applyAlignment="1" applyProtection="1">
      <alignment/>
      <protection locked="0"/>
    </xf>
    <xf numFmtId="3" fontId="113" fillId="0" borderId="0" xfId="0" applyNumberFormat="1" applyFont="1" applyFill="1" applyBorder="1" applyAlignment="1" applyProtection="1">
      <alignment horizontal="right"/>
      <protection locked="0"/>
    </xf>
    <xf numFmtId="0" fontId="44" fillId="0" borderId="22" xfId="0" applyFont="1" applyBorder="1" applyAlignment="1">
      <alignment horizontal="center" wrapText="1"/>
    </xf>
    <xf numFmtId="0" fontId="44" fillId="0" borderId="14" xfId="0" applyFont="1" applyBorder="1" applyAlignment="1">
      <alignment horizontal="center" wrapText="1"/>
    </xf>
    <xf numFmtId="0" fontId="104" fillId="0" borderId="0" xfId="0" applyFont="1" applyFill="1" applyAlignment="1">
      <alignment/>
    </xf>
    <xf numFmtId="0" fontId="114" fillId="0" borderId="11" xfId="0" applyFont="1" applyBorder="1" applyAlignment="1">
      <alignment/>
    </xf>
    <xf numFmtId="0" fontId="115" fillId="0" borderId="10" xfId="0" applyFont="1" applyBorder="1" applyAlignment="1" applyProtection="1">
      <alignment/>
      <protection/>
    </xf>
    <xf numFmtId="0" fontId="115" fillId="0" borderId="0" xfId="0" applyFont="1" applyBorder="1" applyAlignment="1" applyProtection="1">
      <alignment/>
      <protection/>
    </xf>
    <xf numFmtId="3" fontId="115" fillId="0" borderId="0" xfId="0" applyNumberFormat="1" applyFont="1" applyBorder="1" applyAlignment="1" applyProtection="1">
      <alignment/>
      <protection/>
    </xf>
    <xf numFmtId="0" fontId="0" fillId="0" borderId="22" xfId="0" applyBorder="1" applyAlignment="1" applyProtection="1">
      <alignment/>
      <protection/>
    </xf>
    <xf numFmtId="3" fontId="0" fillId="0" borderId="23" xfId="0" applyNumberFormat="1" applyBorder="1" applyAlignment="1" applyProtection="1">
      <alignment/>
      <protection/>
    </xf>
    <xf numFmtId="3" fontId="31" fillId="0" borderId="0" xfId="0" applyNumberFormat="1" applyFont="1" applyBorder="1" applyAlignment="1" applyProtection="1">
      <alignment/>
      <protection/>
    </xf>
    <xf numFmtId="0" fontId="0" fillId="0" borderId="23" xfId="0" applyBorder="1" applyAlignment="1">
      <alignment horizontal="right"/>
    </xf>
    <xf numFmtId="0" fontId="0" fillId="0" borderId="25" xfId="0" applyBorder="1" applyAlignment="1">
      <alignment horizontal="right"/>
    </xf>
    <xf numFmtId="0" fontId="31" fillId="0" borderId="0" xfId="0" applyFont="1" applyAlignment="1">
      <alignment wrapText="1"/>
    </xf>
    <xf numFmtId="0" fontId="9" fillId="0" borderId="10" xfId="51" applyFont="1" applyFill="1" applyBorder="1" applyAlignment="1">
      <alignment horizontal="right" wrapText="1"/>
      <protection/>
    </xf>
    <xf numFmtId="0" fontId="104" fillId="0" borderId="0" xfId="0" applyFont="1" applyFill="1" applyBorder="1" applyAlignment="1">
      <alignment horizontal="left"/>
    </xf>
    <xf numFmtId="0" fontId="90" fillId="0" borderId="0" xfId="0" applyFont="1" applyFill="1" applyBorder="1" applyAlignment="1" applyProtection="1">
      <alignment/>
      <protection locked="0"/>
    </xf>
    <xf numFmtId="3" fontId="90" fillId="0" borderId="0" xfId="0" applyNumberFormat="1" applyFont="1" applyFill="1" applyBorder="1" applyAlignment="1" applyProtection="1">
      <alignment/>
      <protection locked="0"/>
    </xf>
    <xf numFmtId="3" fontId="0" fillId="0" borderId="0" xfId="0" applyNumberFormat="1" applyBorder="1" applyAlignment="1" applyProtection="1">
      <alignment/>
      <protection locked="0"/>
    </xf>
    <xf numFmtId="0" fontId="0" fillId="0" borderId="13" xfId="0" applyBorder="1" applyAlignment="1">
      <alignment wrapText="1"/>
    </xf>
    <xf numFmtId="3" fontId="116" fillId="0" borderId="0" xfId="0" applyNumberFormat="1" applyFont="1" applyAlignment="1" applyProtection="1">
      <alignment/>
      <protection locked="0"/>
    </xf>
    <xf numFmtId="0" fontId="46" fillId="0" borderId="18" xfId="0" applyFont="1" applyBorder="1" applyAlignment="1">
      <alignment horizontal="center" vertical="top" wrapText="1"/>
    </xf>
    <xf numFmtId="3" fontId="35" fillId="0" borderId="11" xfId="0" applyNumberFormat="1" applyFont="1" applyFill="1" applyBorder="1" applyAlignment="1">
      <alignment/>
    </xf>
    <xf numFmtId="0" fontId="35" fillId="0" borderId="11" xfId="0" applyFont="1" applyBorder="1" applyAlignment="1">
      <alignment/>
    </xf>
    <xf numFmtId="3" fontId="44" fillId="0" borderId="15" xfId="0" applyNumberFormat="1" applyFont="1" applyBorder="1" applyAlignment="1">
      <alignment/>
    </xf>
    <xf numFmtId="0" fontId="31" fillId="0" borderId="10" xfId="0" applyFont="1" applyBorder="1" applyAlignment="1" applyProtection="1">
      <alignment/>
      <protection/>
    </xf>
    <xf numFmtId="0" fontId="31" fillId="0" borderId="0" xfId="0" applyFont="1" applyFill="1" applyBorder="1" applyAlignment="1" applyProtection="1">
      <alignment/>
      <protection/>
    </xf>
    <xf numFmtId="3" fontId="51" fillId="10" borderId="0" xfId="0" applyNumberFormat="1" applyFont="1" applyFill="1" applyBorder="1" applyAlignment="1" applyProtection="1">
      <alignment/>
      <protection/>
    </xf>
    <xf numFmtId="3" fontId="35" fillId="0" borderId="11" xfId="0" applyNumberFormat="1" applyFont="1" applyBorder="1" applyAlignment="1">
      <alignment/>
    </xf>
    <xf numFmtId="0" fontId="35" fillId="0" borderId="12" xfId="0" applyFont="1" applyFill="1" applyBorder="1" applyAlignment="1">
      <alignment/>
    </xf>
    <xf numFmtId="3" fontId="44" fillId="0" borderId="16" xfId="0" applyNumberFormat="1" applyFont="1" applyFill="1" applyBorder="1" applyAlignment="1">
      <alignment/>
    </xf>
    <xf numFmtId="0" fontId="115" fillId="0" borderId="0" xfId="0" applyFont="1" applyAlignment="1">
      <alignment/>
    </xf>
    <xf numFmtId="3" fontId="117" fillId="0" borderId="10" xfId="0" applyNumberFormat="1" applyFont="1" applyFill="1" applyBorder="1" applyAlignment="1">
      <alignment/>
    </xf>
    <xf numFmtId="3" fontId="118" fillId="0" borderId="14" xfId="0" applyNumberFormat="1" applyFont="1" applyBorder="1" applyAlignment="1">
      <alignment/>
    </xf>
    <xf numFmtId="3" fontId="31" fillId="0" borderId="0" xfId="0" applyNumberFormat="1" applyFont="1" applyFill="1" applyBorder="1" applyAlignment="1" applyProtection="1">
      <alignment/>
      <protection/>
    </xf>
    <xf numFmtId="3" fontId="116" fillId="0" borderId="0" xfId="0" applyNumberFormat="1" applyFont="1" applyFill="1" applyBorder="1" applyAlignment="1" applyProtection="1">
      <alignment/>
      <protection locked="0"/>
    </xf>
    <xf numFmtId="3" fontId="88" fillId="0" borderId="0" xfId="0" applyNumberFormat="1" applyFont="1" applyFill="1" applyBorder="1" applyAlignment="1" applyProtection="1">
      <alignment/>
      <protection locked="0"/>
    </xf>
    <xf numFmtId="0" fontId="119" fillId="0" borderId="22" xfId="0" applyFont="1" applyBorder="1" applyAlignment="1" applyProtection="1">
      <alignment/>
      <protection locked="0"/>
    </xf>
    <xf numFmtId="0" fontId="119" fillId="0" borderId="23" xfId="0" applyFont="1" applyBorder="1" applyAlignment="1" applyProtection="1">
      <alignment/>
      <protection locked="0"/>
    </xf>
    <xf numFmtId="0" fontId="119" fillId="0" borderId="25" xfId="0" applyFont="1" applyBorder="1" applyAlignment="1" applyProtection="1">
      <alignment/>
      <protection locked="0"/>
    </xf>
    <xf numFmtId="0" fontId="119" fillId="0" borderId="0" xfId="0" applyFont="1" applyAlignment="1" applyProtection="1">
      <alignment/>
      <protection locked="0"/>
    </xf>
    <xf numFmtId="0" fontId="119" fillId="0" borderId="10" xfId="0" applyFont="1" applyBorder="1" applyAlignment="1" applyProtection="1">
      <alignment horizontal="right"/>
      <protection locked="0"/>
    </xf>
    <xf numFmtId="0" fontId="119" fillId="0" borderId="0" xfId="0" applyFont="1" applyBorder="1" applyAlignment="1" applyProtection="1">
      <alignment horizontal="right"/>
      <protection locked="0"/>
    </xf>
    <xf numFmtId="0" fontId="119" fillId="0" borderId="11" xfId="0" applyFont="1" applyBorder="1" applyAlignment="1" applyProtection="1">
      <alignment horizontal="right"/>
      <protection locked="0"/>
    </xf>
    <xf numFmtId="0" fontId="119" fillId="0" borderId="10" xfId="0" applyFont="1" applyBorder="1" applyAlignment="1" applyProtection="1">
      <alignment/>
      <protection locked="0"/>
    </xf>
    <xf numFmtId="3" fontId="119" fillId="0" borderId="0" xfId="0" applyNumberFormat="1" applyFont="1" applyBorder="1" applyAlignment="1" applyProtection="1">
      <alignment/>
      <protection locked="0"/>
    </xf>
    <xf numFmtId="3" fontId="119" fillId="0" borderId="11" xfId="0" applyNumberFormat="1" applyFont="1" applyBorder="1" applyAlignment="1" applyProtection="1">
      <alignment/>
      <protection locked="0"/>
    </xf>
    <xf numFmtId="3" fontId="119" fillId="36" borderId="0" xfId="0" applyNumberFormat="1" applyFont="1" applyFill="1" applyBorder="1" applyAlignment="1" applyProtection="1">
      <alignment/>
      <protection locked="0"/>
    </xf>
    <xf numFmtId="0" fontId="119" fillId="0" borderId="0" xfId="0" applyFont="1" applyAlignment="1" applyProtection="1">
      <alignment horizontal="right"/>
      <protection locked="0"/>
    </xf>
    <xf numFmtId="3" fontId="119" fillId="0" borderId="0" xfId="0" applyNumberFormat="1" applyFont="1" applyAlignment="1" applyProtection="1">
      <alignment/>
      <protection locked="0"/>
    </xf>
    <xf numFmtId="3" fontId="120" fillId="0" borderId="0" xfId="0" applyNumberFormat="1" applyFont="1" applyAlignment="1" applyProtection="1">
      <alignment/>
      <protection locked="0"/>
    </xf>
    <xf numFmtId="0" fontId="119" fillId="0" borderId="14" xfId="0" applyFont="1" applyBorder="1" applyAlignment="1" applyProtection="1">
      <alignment/>
      <protection locked="0"/>
    </xf>
    <xf numFmtId="0" fontId="119" fillId="0" borderId="13" xfId="0" applyFont="1" applyBorder="1" applyAlignment="1" applyProtection="1">
      <alignment/>
      <protection locked="0"/>
    </xf>
    <xf numFmtId="3" fontId="120" fillId="16" borderId="13" xfId="0" applyNumberFormat="1" applyFont="1" applyFill="1" applyBorder="1" applyAlignment="1" applyProtection="1">
      <alignment/>
      <protection locked="0"/>
    </xf>
    <xf numFmtId="0" fontId="120" fillId="16" borderId="13" xfId="0" applyFont="1" applyFill="1" applyBorder="1" applyAlignment="1" applyProtection="1">
      <alignment/>
      <protection locked="0"/>
    </xf>
    <xf numFmtId="3" fontId="120" fillId="16" borderId="15" xfId="0" applyNumberFormat="1" applyFont="1" applyFill="1" applyBorder="1" applyAlignment="1" applyProtection="1">
      <alignment/>
      <protection locked="0"/>
    </xf>
    <xf numFmtId="0" fontId="119" fillId="0" borderId="22" xfId="0" applyFont="1" applyBorder="1" applyAlignment="1" applyProtection="1">
      <alignment horizontal="right"/>
      <protection locked="0"/>
    </xf>
    <xf numFmtId="0" fontId="119" fillId="0" borderId="25" xfId="0" applyFont="1" applyBorder="1" applyAlignment="1" applyProtection="1">
      <alignment horizontal="right"/>
      <protection locked="0"/>
    </xf>
    <xf numFmtId="0" fontId="119" fillId="0" borderId="11" xfId="0" applyFont="1" applyBorder="1" applyAlignment="1" applyProtection="1">
      <alignment/>
      <protection locked="0"/>
    </xf>
    <xf numFmtId="0" fontId="119" fillId="0" borderId="0" xfId="0" applyFont="1" applyBorder="1" applyAlignment="1" applyProtection="1">
      <alignment/>
      <protection locked="0"/>
    </xf>
    <xf numFmtId="3" fontId="119" fillId="16" borderId="13" xfId="0" applyNumberFormat="1" applyFont="1" applyFill="1" applyBorder="1" applyAlignment="1" applyProtection="1">
      <alignment/>
      <protection locked="0"/>
    </xf>
    <xf numFmtId="3" fontId="119" fillId="16" borderId="15" xfId="0" applyNumberFormat="1" applyFont="1" applyFill="1" applyBorder="1" applyAlignment="1" applyProtection="1">
      <alignment/>
      <protection locked="0"/>
    </xf>
    <xf numFmtId="3" fontId="119" fillId="0" borderId="14" xfId="0" applyNumberFormat="1" applyFont="1" applyBorder="1" applyAlignment="1" applyProtection="1">
      <alignment/>
      <protection locked="0"/>
    </xf>
    <xf numFmtId="3" fontId="119" fillId="0" borderId="15" xfId="0" applyNumberFormat="1" applyFont="1" applyBorder="1" applyAlignment="1" applyProtection="1">
      <alignment/>
      <protection locked="0"/>
    </xf>
    <xf numFmtId="3" fontId="119" fillId="0" borderId="0" xfId="0" applyNumberFormat="1" applyFont="1" applyFill="1" applyBorder="1" applyAlignment="1" applyProtection="1">
      <alignment/>
      <protection locked="0"/>
    </xf>
    <xf numFmtId="0" fontId="119" fillId="0" borderId="0" xfId="0" applyFont="1" applyFill="1" applyAlignment="1" applyProtection="1">
      <alignment/>
      <protection locked="0"/>
    </xf>
    <xf numFmtId="0" fontId="119" fillId="0" borderId="0" xfId="0" applyFont="1" applyFill="1" applyBorder="1" applyAlignment="1" applyProtection="1">
      <alignment/>
      <protection locked="0"/>
    </xf>
    <xf numFmtId="0" fontId="120" fillId="0" borderId="0" xfId="0" applyFont="1" applyAlignment="1" applyProtection="1">
      <alignment/>
      <protection locked="0"/>
    </xf>
    <xf numFmtId="3" fontId="119" fillId="0" borderId="0" xfId="0" applyNumberFormat="1" applyFont="1" applyFill="1" applyAlignment="1" applyProtection="1">
      <alignment/>
      <protection locked="0"/>
    </xf>
    <xf numFmtId="3" fontId="119" fillId="0" borderId="0" xfId="0" applyNumberFormat="1" applyFont="1" applyAlignment="1" applyProtection="1">
      <alignment horizontal="right"/>
      <protection locked="0"/>
    </xf>
    <xf numFmtId="0" fontId="120" fillId="0" borderId="0" xfId="0" applyFont="1" applyFill="1" applyBorder="1" applyAlignment="1" applyProtection="1">
      <alignment/>
      <protection locked="0"/>
    </xf>
    <xf numFmtId="3" fontId="120" fillId="0" borderId="0" xfId="0" applyNumberFormat="1" applyFont="1" applyFill="1" applyBorder="1" applyAlignment="1" applyProtection="1">
      <alignment/>
      <protection locked="0"/>
    </xf>
    <xf numFmtId="3" fontId="120" fillId="0" borderId="11" xfId="0" applyNumberFormat="1" applyFont="1" applyFill="1" applyBorder="1" applyAlignment="1" applyProtection="1">
      <alignment/>
      <protection locked="0"/>
    </xf>
    <xf numFmtId="0" fontId="119" fillId="0" borderId="11" xfId="0" applyFont="1" applyFill="1" applyBorder="1" applyAlignment="1" applyProtection="1">
      <alignment/>
      <protection locked="0"/>
    </xf>
    <xf numFmtId="3" fontId="120" fillId="0" borderId="0" xfId="0" applyNumberFormat="1" applyFont="1" applyBorder="1" applyAlignment="1" applyProtection="1">
      <alignment/>
      <protection locked="0"/>
    </xf>
    <xf numFmtId="3" fontId="120" fillId="0" borderId="11" xfId="0" applyNumberFormat="1" applyFont="1" applyBorder="1" applyAlignment="1" applyProtection="1">
      <alignment/>
      <protection locked="0"/>
    </xf>
    <xf numFmtId="3" fontId="120" fillId="0" borderId="0" xfId="0" applyNumberFormat="1" applyFont="1" applyFill="1" applyBorder="1" applyAlignment="1" applyProtection="1">
      <alignment/>
      <protection/>
    </xf>
    <xf numFmtId="3" fontId="120" fillId="0" borderId="11" xfId="0" applyNumberFormat="1" applyFont="1" applyFill="1" applyBorder="1" applyAlignment="1" applyProtection="1">
      <alignment/>
      <protection/>
    </xf>
    <xf numFmtId="3" fontId="120" fillId="0" borderId="13" xfId="0" applyNumberFormat="1" applyFont="1" applyBorder="1" applyAlignment="1" applyProtection="1">
      <alignment/>
      <protection locked="0"/>
    </xf>
    <xf numFmtId="3" fontId="120" fillId="0" borderId="15" xfId="0" applyNumberFormat="1" applyFont="1" applyBorder="1" applyAlignment="1" applyProtection="1">
      <alignment/>
      <protection locked="0"/>
    </xf>
    <xf numFmtId="3" fontId="117" fillId="0" borderId="12" xfId="0" applyNumberFormat="1" applyFont="1" applyFill="1" applyBorder="1" applyAlignment="1">
      <alignment/>
    </xf>
    <xf numFmtId="0" fontId="120" fillId="0" borderId="22" xfId="0" applyFont="1" applyBorder="1" applyAlignment="1" applyProtection="1">
      <alignment/>
      <protection locked="0"/>
    </xf>
    <xf numFmtId="3" fontId="119" fillId="0" borderId="0" xfId="0" applyNumberFormat="1" applyFont="1" applyBorder="1" applyAlignment="1" applyProtection="1">
      <alignment horizontal="right"/>
      <protection locked="0"/>
    </xf>
    <xf numFmtId="3" fontId="119" fillId="0" borderId="11" xfId="0" applyNumberFormat="1" applyFont="1" applyBorder="1" applyAlignment="1" applyProtection="1">
      <alignment horizontal="right"/>
      <protection locked="0"/>
    </xf>
    <xf numFmtId="3" fontId="119" fillId="0" borderId="13" xfId="0" applyNumberFormat="1" applyFont="1" applyBorder="1" applyAlignment="1" applyProtection="1">
      <alignment/>
      <protection locked="0"/>
    </xf>
    <xf numFmtId="14" fontId="90" fillId="0" borderId="0" xfId="0" applyNumberFormat="1" applyFont="1" applyAlignment="1">
      <alignment horizontal="left"/>
    </xf>
    <xf numFmtId="0" fontId="121" fillId="0" borderId="11" xfId="0" applyFont="1" applyFill="1" applyBorder="1" applyAlignment="1">
      <alignment/>
    </xf>
    <xf numFmtId="3" fontId="94" fillId="0" borderId="17" xfId="0" applyNumberFormat="1" applyFont="1" applyBorder="1" applyAlignment="1">
      <alignment/>
    </xf>
    <xf numFmtId="0" fontId="122" fillId="0" borderId="0" xfId="0" applyFont="1" applyFill="1" applyAlignment="1">
      <alignment/>
    </xf>
    <xf numFmtId="3" fontId="44" fillId="33" borderId="17" xfId="0" applyNumberFormat="1" applyFont="1" applyFill="1" applyBorder="1" applyAlignment="1">
      <alignment/>
    </xf>
    <xf numFmtId="3" fontId="44" fillId="33" borderId="12" xfId="0" applyNumberFormat="1" applyFont="1" applyFill="1" applyBorder="1" applyAlignment="1">
      <alignment/>
    </xf>
    <xf numFmtId="0" fontId="44" fillId="33" borderId="12" xfId="0" applyFont="1" applyFill="1" applyBorder="1" applyAlignment="1">
      <alignment/>
    </xf>
    <xf numFmtId="0" fontId="90" fillId="0" borderId="0" xfId="0" applyFont="1" applyFill="1" applyAlignment="1">
      <alignment/>
    </xf>
    <xf numFmtId="3" fontId="90" fillId="0" borderId="0" xfId="0" applyNumberFormat="1" applyFont="1" applyFill="1" applyAlignment="1">
      <alignment/>
    </xf>
    <xf numFmtId="3" fontId="44" fillId="36" borderId="16" xfId="0" applyNumberFormat="1" applyFont="1" applyFill="1" applyBorder="1" applyAlignment="1">
      <alignment/>
    </xf>
    <xf numFmtId="3" fontId="44" fillId="33" borderId="14" xfId="0" applyNumberFormat="1" applyFont="1" applyFill="1" applyBorder="1" applyAlignment="1">
      <alignment/>
    </xf>
    <xf numFmtId="49" fontId="44" fillId="0" borderId="15" xfId="0" applyNumberFormat="1" applyFont="1" applyBorder="1" applyAlignment="1">
      <alignment/>
    </xf>
    <xf numFmtId="49" fontId="35" fillId="0" borderId="14" xfId="0" applyNumberFormat="1" applyFont="1" applyBorder="1" applyAlignment="1">
      <alignment/>
    </xf>
    <xf numFmtId="0" fontId="35" fillId="33" borderId="10" xfId="0" applyFont="1" applyFill="1" applyBorder="1" applyAlignment="1">
      <alignment/>
    </xf>
    <xf numFmtId="0" fontId="35" fillId="33" borderId="12" xfId="0" applyFont="1" applyFill="1" applyBorder="1" applyAlignment="1">
      <alignment/>
    </xf>
    <xf numFmtId="0" fontId="35" fillId="0" borderId="10" xfId="0" applyFont="1" applyFill="1" applyBorder="1" applyAlignment="1">
      <alignment/>
    </xf>
    <xf numFmtId="49" fontId="35" fillId="0" borderId="11" xfId="0" applyNumberFormat="1" applyFont="1" applyBorder="1" applyAlignment="1">
      <alignment/>
    </xf>
    <xf numFmtId="49" fontId="35" fillId="0" borderId="10" xfId="0" applyNumberFormat="1" applyFont="1" applyBorder="1" applyAlignment="1">
      <alignment/>
    </xf>
    <xf numFmtId="9" fontId="0" fillId="0" borderId="0" xfId="52" applyFont="1" applyAlignment="1">
      <alignment/>
    </xf>
    <xf numFmtId="3" fontId="35" fillId="33" borderId="0" xfId="0" applyNumberFormat="1" applyFont="1" applyFill="1" applyAlignment="1">
      <alignment/>
    </xf>
    <xf numFmtId="3" fontId="35" fillId="33" borderId="12" xfId="0" applyNumberFormat="1" applyFont="1" applyFill="1" applyBorder="1" applyAlignment="1">
      <alignment/>
    </xf>
    <xf numFmtId="3" fontId="0" fillId="0" borderId="0" xfId="52" applyNumberFormat="1" applyFont="1" applyAlignment="1">
      <alignment/>
    </xf>
    <xf numFmtId="3" fontId="35" fillId="33" borderId="17" xfId="0" applyNumberFormat="1" applyFont="1" applyFill="1" applyBorder="1" applyAlignment="1">
      <alignment/>
    </xf>
    <xf numFmtId="3" fontId="35" fillId="0" borderId="17" xfId="0" applyNumberFormat="1" applyFont="1" applyBorder="1" applyAlignment="1">
      <alignment/>
    </xf>
    <xf numFmtId="49" fontId="35" fillId="0" borderId="0" xfId="0" applyNumberFormat="1" applyFont="1" applyBorder="1" applyAlignment="1">
      <alignment/>
    </xf>
    <xf numFmtId="0" fontId="123" fillId="0" borderId="0" xfId="0" applyFont="1" applyAlignment="1">
      <alignment/>
    </xf>
    <xf numFmtId="3" fontId="109" fillId="34" borderId="13" xfId="0" applyNumberFormat="1" applyFont="1" applyFill="1" applyBorder="1" applyAlignment="1" applyProtection="1">
      <alignment/>
      <protection/>
    </xf>
    <xf numFmtId="0" fontId="0" fillId="0" borderId="13" xfId="0" applyBorder="1" applyAlignment="1">
      <alignment wrapText="1"/>
    </xf>
    <xf numFmtId="3" fontId="0" fillId="0" borderId="18" xfId="0" applyNumberFormat="1" applyBorder="1" applyAlignment="1" applyProtection="1">
      <alignment/>
      <protection/>
    </xf>
    <xf numFmtId="3" fontId="0" fillId="0" borderId="0" xfId="0" applyNumberFormat="1" applyFill="1" applyBorder="1" applyAlignment="1" applyProtection="1">
      <alignment/>
      <protection locked="0"/>
    </xf>
    <xf numFmtId="3" fontId="0" fillId="0" borderId="0" xfId="0" applyNumberFormat="1" applyFont="1" applyFill="1" applyBorder="1" applyAlignment="1">
      <alignment/>
    </xf>
    <xf numFmtId="0" fontId="0" fillId="0" borderId="0" xfId="0" applyFont="1" applyFill="1" applyBorder="1" applyAlignment="1">
      <alignment/>
    </xf>
    <xf numFmtId="3" fontId="88" fillId="0" borderId="0" xfId="0" applyNumberFormat="1" applyFont="1" applyFill="1" applyBorder="1" applyAlignment="1">
      <alignment/>
    </xf>
    <xf numFmtId="3" fontId="88" fillId="0" borderId="0" xfId="0" applyNumberFormat="1" applyFont="1" applyFill="1" applyBorder="1" applyAlignment="1" quotePrefix="1">
      <alignment/>
    </xf>
    <xf numFmtId="0" fontId="0" fillId="0" borderId="0" xfId="0" applyFont="1" applyFill="1" applyBorder="1" applyAlignment="1" applyProtection="1">
      <alignment/>
      <protection locked="0"/>
    </xf>
    <xf numFmtId="0" fontId="0" fillId="0" borderId="13" xfId="0" applyBorder="1" applyAlignment="1">
      <alignment wrapText="1"/>
    </xf>
    <xf numFmtId="3" fontId="35" fillId="36" borderId="12" xfId="0" applyNumberFormat="1" applyFont="1" applyFill="1" applyBorder="1" applyAlignment="1">
      <alignment/>
    </xf>
    <xf numFmtId="0" fontId="35" fillId="36" borderId="12" xfId="0" applyFont="1" applyFill="1" applyBorder="1" applyAlignment="1">
      <alignment/>
    </xf>
    <xf numFmtId="3" fontId="51" fillId="34" borderId="13" xfId="0" applyNumberFormat="1" applyFont="1" applyFill="1" applyBorder="1" applyAlignment="1" applyProtection="1">
      <alignment/>
      <protection/>
    </xf>
    <xf numFmtId="0" fontId="108" fillId="0" borderId="0" xfId="0" applyFont="1" applyFill="1" applyBorder="1" applyAlignment="1" applyProtection="1">
      <alignment/>
      <protection locked="0"/>
    </xf>
    <xf numFmtId="3" fontId="109" fillId="34" borderId="0" xfId="0" applyNumberFormat="1" applyFont="1" applyFill="1" applyBorder="1" applyAlignment="1" applyProtection="1">
      <alignment/>
      <protection/>
    </xf>
    <xf numFmtId="9" fontId="90" fillId="0" borderId="0" xfId="52" applyFont="1" applyAlignment="1">
      <alignment/>
    </xf>
    <xf numFmtId="0" fontId="88" fillId="0" borderId="0" xfId="0" applyFont="1" applyFill="1" applyBorder="1" applyAlignment="1">
      <alignment horizontal="right"/>
    </xf>
    <xf numFmtId="0" fontId="0" fillId="0" borderId="0" xfId="0" applyFill="1" applyBorder="1" applyAlignment="1">
      <alignment horizontal="left"/>
    </xf>
    <xf numFmtId="0" fontId="115" fillId="0" borderId="0" xfId="0" applyFont="1" applyFill="1" applyBorder="1" applyAlignment="1" applyProtection="1">
      <alignment/>
      <protection locked="0"/>
    </xf>
    <xf numFmtId="0" fontId="0" fillId="0" borderId="0" xfId="0" applyFont="1" applyFill="1" applyBorder="1" applyAlignment="1">
      <alignment horizontal="left"/>
    </xf>
    <xf numFmtId="0" fontId="88" fillId="0" borderId="0" xfId="0" applyFont="1" applyFill="1" applyBorder="1" applyAlignment="1">
      <alignment horizontal="left"/>
    </xf>
    <xf numFmtId="3" fontId="0" fillId="0" borderId="0" xfId="0" applyNumberFormat="1" applyFont="1" applyFill="1" applyBorder="1" applyAlignment="1" applyProtection="1">
      <alignment/>
      <protection locked="0"/>
    </xf>
    <xf numFmtId="3" fontId="49" fillId="0" borderId="0" xfId="0" applyNumberFormat="1" applyFont="1" applyFill="1" applyBorder="1" applyAlignment="1" applyProtection="1">
      <alignment/>
      <protection locked="0"/>
    </xf>
    <xf numFmtId="3" fontId="124" fillId="0" borderId="0" xfId="0" applyNumberFormat="1" applyFont="1" applyFill="1" applyBorder="1" applyAlignment="1" applyProtection="1">
      <alignment/>
      <protection locked="0"/>
    </xf>
    <xf numFmtId="0" fontId="104" fillId="0" borderId="0" xfId="0" applyFont="1" applyFill="1" applyBorder="1" applyAlignment="1">
      <alignment/>
    </xf>
    <xf numFmtId="3" fontId="90" fillId="0" borderId="0" xfId="0" applyNumberFormat="1" applyFont="1" applyFill="1" applyBorder="1" applyAlignment="1">
      <alignment/>
    </xf>
    <xf numFmtId="3" fontId="108" fillId="0" borderId="0" xfId="0" applyNumberFormat="1" applyFont="1" applyFill="1" applyBorder="1" applyAlignment="1" applyProtection="1">
      <alignment/>
      <protection/>
    </xf>
    <xf numFmtId="3" fontId="70" fillId="0" borderId="0" xfId="0" applyNumberFormat="1" applyFont="1" applyFill="1" applyBorder="1" applyAlignment="1">
      <alignment/>
    </xf>
    <xf numFmtId="3" fontId="49" fillId="0" borderId="0" xfId="0" applyNumberFormat="1" applyFont="1" applyFill="1" applyBorder="1" applyAlignment="1" quotePrefix="1">
      <alignment/>
    </xf>
    <xf numFmtId="3" fontId="92" fillId="0" borderId="0" xfId="0" applyNumberFormat="1" applyFont="1" applyFill="1" applyBorder="1" applyAlignment="1" quotePrefix="1">
      <alignment/>
    </xf>
    <xf numFmtId="0" fontId="88" fillId="0" borderId="0" xfId="0" applyFont="1" applyFill="1" applyBorder="1" applyAlignment="1" applyProtection="1">
      <alignment/>
      <protection locked="0"/>
    </xf>
    <xf numFmtId="0" fontId="0" fillId="0" borderId="0" xfId="0" applyFill="1" applyBorder="1" applyAlignment="1" applyProtection="1" quotePrefix="1">
      <alignment/>
      <protection locked="0"/>
    </xf>
    <xf numFmtId="0" fontId="31" fillId="0" borderId="0" xfId="0" applyFont="1" applyFill="1" applyBorder="1" applyAlignment="1" applyProtection="1">
      <alignment/>
      <protection locked="0"/>
    </xf>
    <xf numFmtId="0" fontId="31" fillId="0" borderId="0" xfId="0" applyFont="1" applyFill="1" applyBorder="1" applyAlignment="1" applyProtection="1" quotePrefix="1">
      <alignment/>
      <protection locked="0"/>
    </xf>
    <xf numFmtId="0" fontId="116" fillId="0" borderId="0" xfId="0" applyFont="1" applyFill="1" applyBorder="1" applyAlignment="1" applyProtection="1">
      <alignment/>
      <protection locked="0"/>
    </xf>
    <xf numFmtId="0" fontId="116" fillId="0" borderId="0" xfId="0" applyFont="1" applyFill="1" applyBorder="1" applyAlignment="1" applyProtection="1" quotePrefix="1">
      <alignment/>
      <protection locked="0"/>
    </xf>
    <xf numFmtId="3" fontId="70" fillId="0" borderId="0" xfId="0" applyNumberFormat="1" applyFont="1" applyFill="1" applyBorder="1" applyAlignment="1" applyProtection="1">
      <alignment/>
      <protection locked="0"/>
    </xf>
    <xf numFmtId="3" fontId="125" fillId="0" borderId="0" xfId="0" applyNumberFormat="1" applyFont="1" applyFill="1" applyBorder="1" applyAlignment="1" applyProtection="1">
      <alignment/>
      <protection locked="0"/>
    </xf>
    <xf numFmtId="0" fontId="31" fillId="0" borderId="0" xfId="0" applyFont="1" applyFill="1" applyBorder="1" applyAlignment="1">
      <alignment vertical="center"/>
    </xf>
    <xf numFmtId="0" fontId="31" fillId="0" borderId="0" xfId="0" applyFont="1" applyFill="1" applyBorder="1" applyAlignment="1">
      <alignment/>
    </xf>
    <xf numFmtId="0" fontId="11" fillId="0" borderId="0" xfId="0" applyFont="1" applyFill="1" applyBorder="1" applyAlignment="1">
      <alignment/>
    </xf>
    <xf numFmtId="0" fontId="12" fillId="0" borderId="0" xfId="0" applyFont="1" applyFill="1" applyBorder="1" applyAlignment="1">
      <alignment vertical="center"/>
    </xf>
    <xf numFmtId="3" fontId="12" fillId="0" borderId="0" xfId="0" applyNumberFormat="1" applyFont="1" applyFill="1" applyBorder="1" applyAlignment="1">
      <alignment horizontal="right" vertical="center"/>
    </xf>
    <xf numFmtId="0" fontId="88" fillId="0" borderId="0" xfId="0" applyFont="1" applyFill="1" applyBorder="1" applyAlignment="1">
      <alignment/>
    </xf>
    <xf numFmtId="3" fontId="31" fillId="0" borderId="0" xfId="0" applyNumberFormat="1" applyFont="1" applyFill="1" applyBorder="1" applyAlignment="1">
      <alignment/>
    </xf>
    <xf numFmtId="0" fontId="126" fillId="0" borderId="0" xfId="0" applyFont="1" applyFill="1" applyBorder="1" applyAlignment="1">
      <alignment vertical="center"/>
    </xf>
    <xf numFmtId="49" fontId="0" fillId="0" borderId="23" xfId="0" applyNumberFormat="1" applyBorder="1" applyAlignment="1">
      <alignment/>
    </xf>
    <xf numFmtId="49" fontId="0" fillId="0" borderId="13" xfId="0" applyNumberFormat="1" applyBorder="1" applyAlignment="1">
      <alignment/>
    </xf>
    <xf numFmtId="0" fontId="0" fillId="0" borderId="23" xfId="0" applyBorder="1" applyAlignment="1">
      <alignment wrapText="1"/>
    </xf>
    <xf numFmtId="0" fontId="0" fillId="0" borderId="13" xfId="0" applyBorder="1" applyAlignment="1">
      <alignment wrapText="1"/>
    </xf>
    <xf numFmtId="0" fontId="44" fillId="36" borderId="17" xfId="0" applyFont="1" applyFill="1" applyBorder="1" applyAlignment="1">
      <alignment horizontal="center" wrapText="1"/>
    </xf>
    <xf numFmtId="0" fontId="44" fillId="36" borderId="16" xfId="0" applyFont="1" applyFill="1" applyBorder="1" applyAlignment="1">
      <alignment horizontal="center" wrapText="1"/>
    </xf>
    <xf numFmtId="49" fontId="44" fillId="0" borderId="22" xfId="0" applyNumberFormat="1" applyFont="1" applyBorder="1" applyAlignment="1">
      <alignment/>
    </xf>
    <xf numFmtId="49" fontId="44" fillId="0" borderId="14" xfId="0" applyNumberFormat="1" applyFont="1" applyBorder="1" applyAlignment="1">
      <alignment/>
    </xf>
    <xf numFmtId="49" fontId="44" fillId="0" borderId="25" xfId="0" applyNumberFormat="1" applyFont="1" applyBorder="1" applyAlignment="1">
      <alignment/>
    </xf>
    <xf numFmtId="49" fontId="44" fillId="0" borderId="15" xfId="0" applyNumberFormat="1" applyFont="1" applyBorder="1" applyAlignment="1">
      <alignment/>
    </xf>
    <xf numFmtId="0" fontId="44" fillId="0" borderId="17" xfId="0" applyFont="1" applyFill="1" applyBorder="1" applyAlignment="1">
      <alignment horizontal="center" wrapText="1"/>
    </xf>
    <xf numFmtId="0" fontId="44" fillId="0" borderId="16" xfId="0" applyFont="1" applyFill="1" applyBorder="1" applyAlignment="1">
      <alignment horizontal="center" wrapText="1"/>
    </xf>
    <xf numFmtId="0" fontId="44" fillId="33" borderId="17" xfId="0" applyFont="1" applyFill="1" applyBorder="1" applyAlignment="1">
      <alignment horizontal="center" wrapText="1"/>
    </xf>
    <xf numFmtId="0" fontId="44" fillId="33" borderId="16" xfId="0" applyFont="1" applyFill="1" applyBorder="1" applyAlignment="1">
      <alignment horizontal="center" wrapText="1"/>
    </xf>
    <xf numFmtId="0" fontId="44" fillId="33" borderId="22" xfId="0" applyFont="1" applyFill="1" applyBorder="1" applyAlignment="1">
      <alignment horizontal="center" wrapText="1"/>
    </xf>
    <xf numFmtId="0" fontId="44" fillId="33" borderId="14" xfId="0" applyFont="1" applyFill="1" applyBorder="1" applyAlignment="1">
      <alignment horizontal="center" wrapText="1"/>
    </xf>
    <xf numFmtId="0" fontId="118" fillId="0" borderId="17" xfId="0" applyFont="1" applyBorder="1" applyAlignment="1">
      <alignment horizontal="center" wrapText="1"/>
    </xf>
    <xf numFmtId="0" fontId="118" fillId="0" borderId="16" xfId="0" applyFont="1" applyBorder="1" applyAlignment="1">
      <alignment horizontal="center" wrapText="1"/>
    </xf>
    <xf numFmtId="0" fontId="118" fillId="0" borderId="22" xfId="0" applyFont="1" applyBorder="1" applyAlignment="1">
      <alignment horizontal="center" wrapText="1"/>
    </xf>
    <xf numFmtId="0" fontId="118" fillId="0" borderId="14" xfId="0" applyFont="1" applyBorder="1" applyAlignment="1">
      <alignment horizontal="center" wrapText="1"/>
    </xf>
    <xf numFmtId="49" fontId="96" fillId="0" borderId="22" xfId="0" applyNumberFormat="1" applyFont="1" applyBorder="1" applyAlignment="1">
      <alignment/>
    </xf>
    <xf numFmtId="49" fontId="96" fillId="0" borderId="14" xfId="0" applyNumberFormat="1" applyFont="1" applyBorder="1" applyAlignment="1">
      <alignment/>
    </xf>
    <xf numFmtId="49" fontId="96" fillId="0" borderId="25" xfId="0" applyNumberFormat="1" applyFont="1" applyBorder="1" applyAlignment="1">
      <alignment/>
    </xf>
    <xf numFmtId="49" fontId="96" fillId="0" borderId="15" xfId="0" applyNumberFormat="1" applyFont="1" applyBorder="1" applyAlignment="1">
      <alignment/>
    </xf>
    <xf numFmtId="0" fontId="44" fillId="0" borderId="22" xfId="0" applyFont="1" applyBorder="1" applyAlignment="1">
      <alignment horizontal="center" wrapText="1"/>
    </xf>
    <xf numFmtId="0" fontId="44" fillId="0" borderId="14" xfId="0" applyFont="1" applyBorder="1" applyAlignment="1">
      <alignment horizontal="center" wrapText="1"/>
    </xf>
    <xf numFmtId="0" fontId="12" fillId="0" borderId="0" xfId="0" applyFont="1" applyFill="1" applyBorder="1" applyAlignment="1">
      <alignment vertical="center"/>
    </xf>
    <xf numFmtId="0" fontId="10" fillId="0" borderId="0" xfId="0" applyFont="1" applyFill="1" applyBorder="1" applyAlignment="1">
      <alignment vertical="center"/>
    </xf>
    <xf numFmtId="0" fontId="0" fillId="0" borderId="0" xfId="0" applyAlignment="1">
      <alignment wrapText="1"/>
    </xf>
    <xf numFmtId="0" fontId="31" fillId="0" borderId="0" xfId="0" applyFont="1" applyAlignment="1">
      <alignment wrapText="1"/>
    </xf>
    <xf numFmtId="0" fontId="88" fillId="0" borderId="0" xfId="0" applyFont="1" applyAlignment="1">
      <alignment horizontal="left" wrapText="1"/>
    </xf>
    <xf numFmtId="3" fontId="0" fillId="0" borderId="12" xfId="0" applyNumberFormat="1" applyBorder="1" applyAlignment="1">
      <alignment/>
    </xf>
    <xf numFmtId="0" fontId="44" fillId="0" borderId="0" xfId="0" applyFont="1" applyFill="1" applyBorder="1" applyAlignment="1">
      <alignment horizontal="center" wrapText="1"/>
    </xf>
    <xf numFmtId="3" fontId="35" fillId="0" borderId="0" xfId="0" applyNumberFormat="1" applyFont="1" applyFill="1" applyBorder="1" applyAlignment="1">
      <alignment/>
    </xf>
    <xf numFmtId="0" fontId="0" fillId="0" borderId="25" xfId="0" applyBorder="1" applyAlignment="1" applyProtection="1">
      <alignment/>
      <protection/>
    </xf>
    <xf numFmtId="3" fontId="0" fillId="0" borderId="25" xfId="0" applyNumberFormat="1" applyBorder="1" applyAlignment="1" applyProtection="1">
      <alignment/>
      <protection/>
    </xf>
    <xf numFmtId="3" fontId="0" fillId="0" borderId="11" xfId="0" applyNumberFormat="1" applyBorder="1" applyAlignment="1" applyProtection="1">
      <alignment/>
      <protection/>
    </xf>
    <xf numFmtId="3" fontId="0" fillId="0" borderId="11" xfId="0" applyNumberFormat="1" applyFont="1" applyBorder="1" applyAlignment="1" applyProtection="1">
      <alignment/>
      <protection/>
    </xf>
    <xf numFmtId="3" fontId="31" fillId="0" borderId="11" xfId="0" applyNumberFormat="1" applyFont="1" applyFill="1" applyBorder="1" applyAlignment="1" applyProtection="1">
      <alignment/>
      <protection/>
    </xf>
    <xf numFmtId="3" fontId="31" fillId="0" borderId="11" xfId="0" applyNumberFormat="1" applyFont="1" applyBorder="1" applyAlignment="1" applyProtection="1">
      <alignment/>
      <protection/>
    </xf>
    <xf numFmtId="3" fontId="115" fillId="0" borderId="11" xfId="0" applyNumberFormat="1" applyFont="1" applyBorder="1" applyAlignment="1" applyProtection="1">
      <alignment/>
      <protection/>
    </xf>
    <xf numFmtId="3" fontId="108" fillId="0" borderId="11" xfId="0" applyNumberFormat="1" applyFont="1" applyBorder="1" applyAlignment="1" applyProtection="1">
      <alignment/>
      <protection/>
    </xf>
    <xf numFmtId="3" fontId="109" fillId="10" borderId="15" xfId="0" applyNumberFormat="1" applyFont="1" applyFill="1" applyBorder="1" applyAlignment="1" applyProtection="1">
      <alignment/>
      <protection/>
    </xf>
    <xf numFmtId="0" fontId="0" fillId="0" borderId="21" xfId="0" applyBorder="1" applyAlignment="1" applyProtection="1">
      <alignment/>
      <protection/>
    </xf>
    <xf numFmtId="0" fontId="0" fillId="0" borderId="11" xfId="0" applyFill="1" applyBorder="1" applyAlignment="1" applyProtection="1">
      <alignment/>
      <protection locked="0"/>
    </xf>
    <xf numFmtId="3" fontId="0" fillId="0" borderId="11" xfId="0" applyNumberFormat="1" applyFont="1" applyFill="1" applyBorder="1" applyAlignment="1" applyProtection="1">
      <alignment/>
      <protection/>
    </xf>
    <xf numFmtId="3" fontId="88" fillId="34" borderId="15" xfId="0" applyNumberFormat="1" applyFont="1" applyFill="1" applyBorder="1" applyAlignment="1" applyProtection="1">
      <alignment/>
      <protection/>
    </xf>
    <xf numFmtId="3" fontId="116" fillId="0" borderId="0" xfId="0" applyNumberFormat="1" applyFont="1" applyBorder="1" applyAlignment="1" applyProtection="1">
      <alignment/>
      <protection locked="0"/>
    </xf>
    <xf numFmtId="3" fontId="88" fillId="36" borderId="13" xfId="0" applyNumberFormat="1" applyFont="1" applyFill="1" applyBorder="1" applyAlignment="1" applyProtection="1">
      <alignment/>
      <protection/>
    </xf>
  </cellXfs>
  <cellStyles count="52">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Normal_Blad1" xfId="51"/>
    <cellStyle name="Percent" xfId="52"/>
    <cellStyle name="Procent 2" xfId="53"/>
    <cellStyle name="Rubrik" xfId="54"/>
    <cellStyle name="Rubrik 1" xfId="55"/>
    <cellStyle name="Rubrik 2" xfId="56"/>
    <cellStyle name="Rubrik 3" xfId="57"/>
    <cellStyle name="Rubrik 4" xfId="58"/>
    <cellStyle name="Summa" xfId="59"/>
    <cellStyle name="Comma" xfId="60"/>
    <cellStyle name="Comma [0]" xfId="61"/>
    <cellStyle name="Utdata" xfId="62"/>
    <cellStyle name="Currency" xfId="63"/>
    <cellStyle name="Currency [0]" xfId="64"/>
    <cellStyle name="Varnings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114300</xdr:rowOff>
    </xdr:from>
    <xdr:to>
      <xdr:col>2</xdr:col>
      <xdr:colOff>0</xdr:colOff>
      <xdr:row>0</xdr:row>
      <xdr:rowOff>114300</xdr:rowOff>
    </xdr:to>
    <xdr:sp>
      <xdr:nvSpPr>
        <xdr:cNvPr id="1" name="Rak pil 1"/>
        <xdr:cNvSpPr>
          <a:spLocks/>
        </xdr:cNvSpPr>
      </xdr:nvSpPr>
      <xdr:spPr>
        <a:xfrm>
          <a:off x="2609850" y="114300"/>
          <a:ext cx="285750"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H300"/>
  <sheetViews>
    <sheetView tabSelected="1" workbookViewId="0" topLeftCell="A2">
      <pane xSplit="2" ySplit="4" topLeftCell="C6" activePane="bottomRight" state="frozen"/>
      <selection pane="topLeft" activeCell="A2" sqref="A2"/>
      <selection pane="topRight" activeCell="C2" sqref="C2"/>
      <selection pane="bottomLeft" activeCell="A6" sqref="A6"/>
      <selection pane="bottomRight" activeCell="A2" sqref="A2"/>
    </sheetView>
  </sheetViews>
  <sheetFormatPr defaultColWidth="9.140625" defaultRowHeight="15"/>
  <cols>
    <col min="1" max="1" width="4.57421875" style="0" customWidth="1"/>
    <col min="2" max="2" width="13.28125" style="0" customWidth="1"/>
    <col min="3" max="3" width="10.28125" style="39" customWidth="1"/>
    <col min="4" max="4" width="13.140625" style="0" customWidth="1"/>
    <col min="5" max="5" width="13.28125" style="0" customWidth="1"/>
    <col min="6" max="6" width="13.7109375" style="19" customWidth="1"/>
    <col min="7" max="7" width="12.7109375" style="4" customWidth="1"/>
    <col min="8" max="8" width="14.00390625" style="19" customWidth="1"/>
    <col min="9" max="9" width="15.28125" style="4" customWidth="1"/>
    <col min="10" max="10" width="13.8515625" style="19" customWidth="1"/>
    <col min="11" max="11" width="15.28125" style="4" customWidth="1"/>
    <col min="12" max="12" width="13.7109375" style="85" customWidth="1"/>
    <col min="13" max="13" width="13.57421875" style="30" customWidth="1"/>
    <col min="14" max="14" width="13.7109375" style="85" customWidth="1"/>
    <col min="15" max="15" width="13.7109375" style="30" customWidth="1"/>
    <col min="16" max="16" width="13.7109375" style="175" customWidth="1"/>
    <col min="17" max="17" width="13.7109375" style="30" customWidth="1"/>
    <col min="18" max="18" width="13.7109375" style="175" customWidth="1"/>
    <col min="19" max="19" width="13.7109375" style="30" customWidth="1"/>
    <col min="20" max="20" width="13.00390625" style="50" customWidth="1"/>
    <col min="21" max="21" width="13.28125" style="5" customWidth="1"/>
    <col min="22" max="22" width="13.57421875" style="5" customWidth="1"/>
    <col min="23" max="23" width="13.421875" style="6" bestFit="1" customWidth="1"/>
    <col min="24" max="24" width="13.140625" style="0" bestFit="1" customWidth="1"/>
    <col min="25" max="25" width="13.421875" style="5" bestFit="1" customWidth="1"/>
    <col min="26" max="26" width="12.28125" style="5" customWidth="1"/>
    <col min="27" max="27" width="13.421875" style="6" bestFit="1" customWidth="1"/>
    <col min="28" max="28" width="11.7109375" style="6" customWidth="1"/>
    <col min="29" max="29" width="13.421875" style="6" bestFit="1" customWidth="1"/>
    <col min="30" max="32" width="11.7109375" style="6" customWidth="1"/>
    <col min="33" max="33" width="11.57421875" style="0" customWidth="1"/>
  </cols>
  <sheetData>
    <row r="1" spans="1:20" ht="15" hidden="1">
      <c r="A1">
        <v>1</v>
      </c>
      <c r="B1">
        <f>A1+1</f>
        <v>2</v>
      </c>
      <c r="C1">
        <f aca="true" t="shared" si="0" ref="C1:K1">B1+1</f>
        <v>3</v>
      </c>
      <c r="D1">
        <f t="shared" si="0"/>
        <v>4</v>
      </c>
      <c r="E1">
        <f t="shared" si="0"/>
        <v>5</v>
      </c>
      <c r="F1">
        <f t="shared" si="0"/>
        <v>6</v>
      </c>
      <c r="G1">
        <f t="shared" si="0"/>
        <v>7</v>
      </c>
      <c r="H1">
        <f t="shared" si="0"/>
        <v>8</v>
      </c>
      <c r="I1" s="4">
        <f t="shared" si="0"/>
        <v>9</v>
      </c>
      <c r="J1">
        <f t="shared" si="0"/>
        <v>10</v>
      </c>
      <c r="K1" s="4">
        <f t="shared" si="0"/>
        <v>11</v>
      </c>
      <c r="L1" s="4">
        <f aca="true" t="shared" si="1" ref="L1:Q1">K1+1</f>
        <v>12</v>
      </c>
      <c r="M1" s="4">
        <f t="shared" si="1"/>
        <v>13</v>
      </c>
      <c r="N1" s="4">
        <f t="shared" si="1"/>
        <v>14</v>
      </c>
      <c r="O1" s="4">
        <f t="shared" si="1"/>
        <v>15</v>
      </c>
      <c r="P1" s="49">
        <f t="shared" si="1"/>
        <v>16</v>
      </c>
      <c r="Q1" s="4">
        <f t="shared" si="1"/>
        <v>17</v>
      </c>
      <c r="R1" s="49">
        <f>Q1+1</f>
        <v>18</v>
      </c>
      <c r="S1" s="4">
        <f>R1+1</f>
        <v>19</v>
      </c>
      <c r="T1" s="72"/>
    </row>
    <row r="2" spans="1:24" ht="15.75">
      <c r="A2" s="1" t="s">
        <v>749</v>
      </c>
      <c r="D2" s="39"/>
      <c r="E2" s="39"/>
      <c r="F2" s="39"/>
      <c r="G2" s="39"/>
      <c r="H2" s="39"/>
      <c r="I2" s="39"/>
      <c r="J2" s="39"/>
      <c r="K2" s="39"/>
      <c r="L2" s="104"/>
      <c r="M2" s="39"/>
      <c r="N2" s="39"/>
      <c r="O2" s="39"/>
      <c r="P2" s="50"/>
      <c r="Q2" s="39"/>
      <c r="R2" s="50"/>
      <c r="S2" s="39"/>
      <c r="T2" s="72"/>
      <c r="X2" s="2"/>
    </row>
    <row r="3" spans="1:24" ht="15.75">
      <c r="A3" s="7"/>
      <c r="C3" s="77"/>
      <c r="F3" s="28"/>
      <c r="H3" s="28"/>
      <c r="J3" s="28"/>
      <c r="K3" s="3"/>
      <c r="T3" s="72"/>
      <c r="X3" s="2"/>
    </row>
    <row r="4" spans="1:33" ht="15">
      <c r="A4" s="8" t="s">
        <v>0</v>
      </c>
      <c r="C4" s="77"/>
      <c r="F4" s="29"/>
      <c r="T4" s="72"/>
      <c r="AG4" s="65"/>
    </row>
    <row r="5" spans="1:33" ht="60">
      <c r="A5" s="59" t="s">
        <v>1</v>
      </c>
      <c r="B5" s="60" t="s">
        <v>2</v>
      </c>
      <c r="C5" s="61" t="s">
        <v>3</v>
      </c>
      <c r="D5" s="56" t="s">
        <v>585</v>
      </c>
      <c r="E5" s="56" t="s">
        <v>594</v>
      </c>
      <c r="F5" s="57" t="s">
        <v>595</v>
      </c>
      <c r="G5" s="58" t="s">
        <v>596</v>
      </c>
      <c r="H5" s="57" t="s">
        <v>597</v>
      </c>
      <c r="I5" s="99" t="s">
        <v>651</v>
      </c>
      <c r="J5" s="57" t="s">
        <v>652</v>
      </c>
      <c r="K5" s="193" t="s">
        <v>667</v>
      </c>
      <c r="L5" s="99" t="s">
        <v>687</v>
      </c>
      <c r="M5" s="57" t="s">
        <v>668</v>
      </c>
      <c r="N5" s="193" t="s">
        <v>715</v>
      </c>
      <c r="O5" s="57" t="s">
        <v>716</v>
      </c>
      <c r="P5" s="193" t="s">
        <v>719</v>
      </c>
      <c r="Q5" s="57" t="s">
        <v>718</v>
      </c>
      <c r="R5" s="193" t="s">
        <v>730</v>
      </c>
      <c r="S5" s="81" t="s">
        <v>729</v>
      </c>
      <c r="T5" s="193" t="s">
        <v>735</v>
      </c>
      <c r="U5" s="81" t="s">
        <v>736</v>
      </c>
      <c r="V5" s="193" t="s">
        <v>750</v>
      </c>
      <c r="W5" s="81" t="s">
        <v>753</v>
      </c>
      <c r="X5" s="193" t="s">
        <v>737</v>
      </c>
      <c r="Y5" s="81" t="s">
        <v>738</v>
      </c>
      <c r="Z5" s="193" t="s">
        <v>739</v>
      </c>
      <c r="AA5" s="81" t="s">
        <v>740</v>
      </c>
      <c r="AB5" s="193" t="s">
        <v>751</v>
      </c>
      <c r="AC5" s="81" t="s">
        <v>752</v>
      </c>
      <c r="AD5" s="9"/>
      <c r="AE5" s="9"/>
      <c r="AF5" s="9"/>
      <c r="AG5" s="151"/>
    </row>
    <row r="6" spans="1:33" ht="15">
      <c r="A6" s="186">
        <v>114</v>
      </c>
      <c r="B6" s="11" t="s">
        <v>5</v>
      </c>
      <c r="C6" s="40">
        <v>38027</v>
      </c>
      <c r="D6" s="17">
        <f aca="true" t="shared" si="2" ref="D6:D69">(12060000000/9174464)*C6</f>
        <v>49987183.99243814</v>
      </c>
      <c r="E6" s="17">
        <v>3504963</v>
      </c>
      <c r="F6" s="31">
        <f>D6+E6</f>
        <v>53492146.99243814</v>
      </c>
      <c r="G6" s="52">
        <v>583207</v>
      </c>
      <c r="H6" s="34">
        <f>F6+G6</f>
        <v>54075353.99243814</v>
      </c>
      <c r="I6" s="100">
        <v>1120537</v>
      </c>
      <c r="J6" s="31">
        <f>H6+I6</f>
        <v>55195890.99243814</v>
      </c>
      <c r="K6" s="194">
        <v>2785118</v>
      </c>
      <c r="L6" s="194">
        <v>-20690</v>
      </c>
      <c r="M6" s="37">
        <f>J6+K6+L6</f>
        <v>57960318.99243814</v>
      </c>
      <c r="N6" s="194">
        <v>-319293.65073147416</v>
      </c>
      <c r="O6" s="37">
        <f>M6+N6</f>
        <v>57641025.34170666</v>
      </c>
      <c r="P6" s="194">
        <v>605253</v>
      </c>
      <c r="Q6" s="82">
        <f>O6+P6</f>
        <v>58246278.34170666</v>
      </c>
      <c r="R6" s="194">
        <v>1726438</v>
      </c>
      <c r="S6" s="82">
        <f>Q6+R6</f>
        <v>59972716.34170666</v>
      </c>
      <c r="T6" s="194">
        <v>1567835</v>
      </c>
      <c r="U6" s="82">
        <f>T6+S6</f>
        <v>61540551.34170666</v>
      </c>
      <c r="V6" s="194">
        <v>2502611</v>
      </c>
      <c r="W6" s="261">
        <f>V6+U6</f>
        <v>64043162.34170666</v>
      </c>
      <c r="X6" s="194">
        <v>1177964</v>
      </c>
      <c r="Y6" s="261">
        <f>W6+X6</f>
        <v>65221126.34170666</v>
      </c>
      <c r="Z6" s="194">
        <v>2335751</v>
      </c>
      <c r="AA6" s="261">
        <f>Z6+Y6</f>
        <v>67556877.34170666</v>
      </c>
      <c r="AB6" s="194">
        <v>2440385</v>
      </c>
      <c r="AC6" s="261">
        <f>AB6+AA6</f>
        <v>69997262.34170666</v>
      </c>
      <c r="AD6" s="5"/>
      <c r="AE6"/>
      <c r="AF6" s="5"/>
      <c r="AG6" s="66"/>
    </row>
    <row r="7" spans="1:33" ht="15">
      <c r="A7" s="186">
        <v>115</v>
      </c>
      <c r="B7" s="11" t="s">
        <v>7</v>
      </c>
      <c r="C7" s="41">
        <v>28249</v>
      </c>
      <c r="D7" s="17">
        <f t="shared" si="2"/>
        <v>37133824.929717965</v>
      </c>
      <c r="E7" s="13">
        <v>4487686</v>
      </c>
      <c r="F7" s="31">
        <f aca="true" t="shared" si="3" ref="F7:F70">D7+E7</f>
        <v>41621510.929717965</v>
      </c>
      <c r="G7" s="53">
        <v>791301</v>
      </c>
      <c r="H7" s="34">
        <f aca="true" t="shared" si="4" ref="H7:H70">F7+G7</f>
        <v>42412811.929717965</v>
      </c>
      <c r="I7" s="101">
        <v>1458191</v>
      </c>
      <c r="J7" s="31">
        <f aca="true" t="shared" si="5" ref="J7:J70">H7+I7</f>
        <v>43871002.929717965</v>
      </c>
      <c r="K7" s="200">
        <v>3533557</v>
      </c>
      <c r="L7" s="194">
        <v>-363804</v>
      </c>
      <c r="M7" s="37">
        <f aca="true" t="shared" si="6" ref="M7:M70">J7+K7+L7</f>
        <v>47040755.929717965</v>
      </c>
      <c r="N7" s="194">
        <v>1965242.3753513694</v>
      </c>
      <c r="O7" s="37">
        <f aca="true" t="shared" si="7" ref="O7:O70">M7+N7</f>
        <v>49005998.305069335</v>
      </c>
      <c r="P7" s="194">
        <v>1228488</v>
      </c>
      <c r="Q7" s="82">
        <f aca="true" t="shared" si="8" ref="Q7:Q70">O7+P7</f>
        <v>50234486.305069335</v>
      </c>
      <c r="R7" s="194">
        <v>1731885</v>
      </c>
      <c r="S7" s="82">
        <f>Q7+R7</f>
        <v>51966371.305069335</v>
      </c>
      <c r="T7" s="194">
        <v>1983072</v>
      </c>
      <c r="U7" s="82">
        <f aca="true" t="shared" si="9" ref="U7:U70">T7+S7</f>
        <v>53949443.305069335</v>
      </c>
      <c r="V7" s="194">
        <v>3354465</v>
      </c>
      <c r="W7" s="262">
        <f aca="true" t="shared" si="10" ref="W7:W70">V7+U7</f>
        <v>57303908.305069335</v>
      </c>
      <c r="X7" s="194">
        <v>3631177</v>
      </c>
      <c r="Y7" s="262">
        <f aca="true" t="shared" si="11" ref="Y7:Y70">W7+X7</f>
        <v>60935085.305069335</v>
      </c>
      <c r="Z7" s="194">
        <v>2710811</v>
      </c>
      <c r="AA7" s="262">
        <f aca="true" t="shared" si="12" ref="AA7:AA70">Z7+Y7</f>
        <v>63645896.305069335</v>
      </c>
      <c r="AB7" s="194">
        <v>2675304</v>
      </c>
      <c r="AC7" s="262">
        <f>AB7+AA7</f>
        <v>66321200.305069335</v>
      </c>
      <c r="AD7" s="5"/>
      <c r="AE7"/>
      <c r="AF7" s="5"/>
      <c r="AG7" s="14"/>
    </row>
    <row r="8" spans="1:33" ht="15">
      <c r="A8" s="186">
        <v>117</v>
      </c>
      <c r="B8" s="11" t="s">
        <v>9</v>
      </c>
      <c r="C8" s="41">
        <v>38257</v>
      </c>
      <c r="D8" s="17">
        <f t="shared" si="2"/>
        <v>50289523.18086375</v>
      </c>
      <c r="E8" s="13">
        <v>8249705</v>
      </c>
      <c r="F8" s="31">
        <f t="shared" si="3"/>
        <v>58539228.18086375</v>
      </c>
      <c r="G8" s="53">
        <v>2708819</v>
      </c>
      <c r="H8" s="34">
        <f t="shared" si="4"/>
        <v>61248047.18086375</v>
      </c>
      <c r="I8" s="101">
        <v>2591224</v>
      </c>
      <c r="J8" s="31">
        <f t="shared" si="5"/>
        <v>63839271.18086375</v>
      </c>
      <c r="K8" s="200">
        <v>7302554</v>
      </c>
      <c r="L8" s="194">
        <v>265601</v>
      </c>
      <c r="M8" s="37">
        <f t="shared" si="6"/>
        <v>71407426.18086375</v>
      </c>
      <c r="N8" s="194">
        <v>4655217.114864856</v>
      </c>
      <c r="O8" s="37">
        <f t="shared" si="7"/>
        <v>76062643.29572861</v>
      </c>
      <c r="P8" s="194">
        <v>1256579</v>
      </c>
      <c r="Q8" s="82">
        <f t="shared" si="8"/>
        <v>77319222.29572861</v>
      </c>
      <c r="R8" s="194">
        <v>3498572</v>
      </c>
      <c r="S8" s="82">
        <f aca="true" t="shared" si="13" ref="S8:S70">Q8+R8</f>
        <v>80817794.29572861</v>
      </c>
      <c r="T8" s="194">
        <v>3114390</v>
      </c>
      <c r="U8" s="82">
        <f t="shared" si="9"/>
        <v>83932184.29572861</v>
      </c>
      <c r="V8" s="194">
        <v>5289554</v>
      </c>
      <c r="W8" s="262">
        <f t="shared" si="10"/>
        <v>89221738.29572861</v>
      </c>
      <c r="X8" s="194">
        <v>4100691</v>
      </c>
      <c r="Y8" s="262">
        <f>W8+X8</f>
        <v>93322429.29572861</v>
      </c>
      <c r="Z8" s="194">
        <v>4955248</v>
      </c>
      <c r="AA8" s="262">
        <f>Z8+Y8</f>
        <v>98277677.29572861</v>
      </c>
      <c r="AB8" s="194">
        <v>5013770</v>
      </c>
      <c r="AC8" s="262">
        <f>AB8+AA8</f>
        <v>103291447.29572861</v>
      </c>
      <c r="AD8" s="5"/>
      <c r="AE8"/>
      <c r="AF8" s="5"/>
      <c r="AG8" s="14"/>
    </row>
    <row r="9" spans="1:33" ht="15">
      <c r="A9" s="186">
        <v>120</v>
      </c>
      <c r="B9" s="11" t="s">
        <v>11</v>
      </c>
      <c r="C9" s="41">
        <v>36672</v>
      </c>
      <c r="D9" s="17">
        <f t="shared" si="2"/>
        <v>48206011.81714812</v>
      </c>
      <c r="E9" s="13">
        <v>10873512</v>
      </c>
      <c r="F9" s="31">
        <f t="shared" si="3"/>
        <v>59079523.81714812</v>
      </c>
      <c r="G9" s="53">
        <v>4537667</v>
      </c>
      <c r="H9" s="34">
        <f t="shared" si="4"/>
        <v>63617190.81714812</v>
      </c>
      <c r="I9" s="101">
        <v>3981437</v>
      </c>
      <c r="J9" s="31">
        <f t="shared" si="5"/>
        <v>67598627.81714812</v>
      </c>
      <c r="K9" s="200">
        <v>9358026</v>
      </c>
      <c r="L9" s="194">
        <v>570302</v>
      </c>
      <c r="M9" s="37">
        <f t="shared" si="6"/>
        <v>77526955.81714812</v>
      </c>
      <c r="N9" s="194">
        <v>6210148.556298822</v>
      </c>
      <c r="O9" s="37">
        <f t="shared" si="7"/>
        <v>83737104.37344694</v>
      </c>
      <c r="P9" s="194">
        <v>1929064</v>
      </c>
      <c r="Q9" s="82">
        <f t="shared" si="8"/>
        <v>85666168.37344694</v>
      </c>
      <c r="R9" s="194">
        <v>4741320</v>
      </c>
      <c r="S9" s="82">
        <f t="shared" si="13"/>
        <v>90407488.37344694</v>
      </c>
      <c r="T9" s="194">
        <v>4477052</v>
      </c>
      <c r="U9" s="82">
        <f>T9+S9</f>
        <v>94884540.37344694</v>
      </c>
      <c r="V9" s="194">
        <v>7782202</v>
      </c>
      <c r="W9" s="262">
        <f>V9+U9</f>
        <v>102666742.37344694</v>
      </c>
      <c r="X9" s="194">
        <v>5779584</v>
      </c>
      <c r="Y9" s="262">
        <f t="shared" si="11"/>
        <v>108446326.37344694</v>
      </c>
      <c r="Z9" s="194">
        <v>7355167</v>
      </c>
      <c r="AA9" s="262">
        <f t="shared" si="12"/>
        <v>115801493.37344694</v>
      </c>
      <c r="AB9" s="194">
        <v>7510275</v>
      </c>
      <c r="AC9" s="262">
        <f aca="true" t="shared" si="14" ref="AC9:AC72">AB9+AA9</f>
        <v>123311768.37344694</v>
      </c>
      <c r="AD9" s="5"/>
      <c r="AE9"/>
      <c r="AF9" s="5"/>
      <c r="AG9" s="14"/>
    </row>
    <row r="10" spans="1:33" ht="15">
      <c r="A10" s="186">
        <v>123</v>
      </c>
      <c r="B10" s="11" t="s">
        <v>13</v>
      </c>
      <c r="C10" s="41">
        <v>63229</v>
      </c>
      <c r="D10" s="17">
        <f t="shared" si="2"/>
        <v>83115671.934622</v>
      </c>
      <c r="E10" s="13">
        <v>6121302</v>
      </c>
      <c r="F10" s="31">
        <f t="shared" si="3"/>
        <v>89236973.934622</v>
      </c>
      <c r="G10" s="53">
        <v>884894</v>
      </c>
      <c r="H10" s="34">
        <f t="shared" si="4"/>
        <v>90121867.934622</v>
      </c>
      <c r="I10" s="101">
        <v>1323177</v>
      </c>
      <c r="J10" s="31">
        <f t="shared" si="5"/>
        <v>91445044.934622</v>
      </c>
      <c r="K10" s="200">
        <v>5452874</v>
      </c>
      <c r="L10" s="194">
        <v>550091</v>
      </c>
      <c r="M10" s="37">
        <f t="shared" si="6"/>
        <v>97448009.934622</v>
      </c>
      <c r="N10" s="194">
        <v>752050.9864806533</v>
      </c>
      <c r="O10" s="37">
        <f t="shared" si="7"/>
        <v>98200060.92110266</v>
      </c>
      <c r="P10" s="194">
        <v>1297873</v>
      </c>
      <c r="Q10" s="82">
        <f t="shared" si="8"/>
        <v>99497933.92110266</v>
      </c>
      <c r="R10" s="194">
        <v>2504833</v>
      </c>
      <c r="S10" s="82">
        <f t="shared" si="13"/>
        <v>102002766.92110266</v>
      </c>
      <c r="T10" s="194">
        <v>2483928</v>
      </c>
      <c r="U10" s="82">
        <f t="shared" si="9"/>
        <v>104486694.92110266</v>
      </c>
      <c r="V10" s="194">
        <v>4187823</v>
      </c>
      <c r="W10" s="262">
        <f t="shared" si="10"/>
        <v>108674517.92110266</v>
      </c>
      <c r="X10" s="194">
        <v>2414003</v>
      </c>
      <c r="Y10" s="262">
        <f t="shared" si="11"/>
        <v>111088520.92110266</v>
      </c>
      <c r="Z10" s="194">
        <v>3940663</v>
      </c>
      <c r="AA10" s="262">
        <f t="shared" si="12"/>
        <v>115029183.92110266</v>
      </c>
      <c r="AB10" s="194">
        <v>3934830</v>
      </c>
      <c r="AC10" s="262">
        <f t="shared" si="14"/>
        <v>118964013.92110266</v>
      </c>
      <c r="AD10" s="5"/>
      <c r="AE10"/>
      <c r="AF10" s="5"/>
      <c r="AG10" s="14"/>
    </row>
    <row r="11" spans="1:33" ht="15">
      <c r="A11" s="186">
        <v>125</v>
      </c>
      <c r="B11" s="11" t="s">
        <v>15</v>
      </c>
      <c r="C11" s="41">
        <v>24634</v>
      </c>
      <c r="D11" s="17">
        <f t="shared" si="2"/>
        <v>32381841.59859366</v>
      </c>
      <c r="E11" s="13">
        <v>5258040</v>
      </c>
      <c r="F11" s="31">
        <f t="shared" si="3"/>
        <v>37639881.59859366</v>
      </c>
      <c r="G11" s="53">
        <v>1964902</v>
      </c>
      <c r="H11" s="34">
        <f t="shared" si="4"/>
        <v>39604783.59859366</v>
      </c>
      <c r="I11" s="101">
        <v>1734874</v>
      </c>
      <c r="J11" s="31">
        <f t="shared" si="5"/>
        <v>41339657.59859366</v>
      </c>
      <c r="K11" s="200">
        <v>4101148</v>
      </c>
      <c r="L11" s="194">
        <v>-57948</v>
      </c>
      <c r="M11" s="37">
        <f t="shared" si="6"/>
        <v>45382857.59859366</v>
      </c>
      <c r="N11" s="194">
        <v>2519079.407391615</v>
      </c>
      <c r="O11" s="37">
        <f t="shared" si="7"/>
        <v>47901937.005985275</v>
      </c>
      <c r="P11" s="194">
        <v>1334855</v>
      </c>
      <c r="Q11" s="82">
        <f t="shared" si="8"/>
        <v>49236792.005985275</v>
      </c>
      <c r="R11" s="194">
        <v>1907409</v>
      </c>
      <c r="S11" s="82">
        <f t="shared" si="13"/>
        <v>51144201.005985275</v>
      </c>
      <c r="T11" s="194">
        <v>2063613</v>
      </c>
      <c r="U11" s="82">
        <f t="shared" si="9"/>
        <v>53207814.005985275</v>
      </c>
      <c r="V11" s="194">
        <v>3672393</v>
      </c>
      <c r="W11" s="262">
        <f t="shared" si="10"/>
        <v>56880207.005985275</v>
      </c>
      <c r="X11" s="194">
        <v>2608115</v>
      </c>
      <c r="Y11" s="262">
        <f t="shared" si="11"/>
        <v>59488322.005985275</v>
      </c>
      <c r="Z11" s="194">
        <v>2886294</v>
      </c>
      <c r="AA11" s="262">
        <f t="shared" si="12"/>
        <v>62374616.005985275</v>
      </c>
      <c r="AB11" s="194">
        <v>3165136</v>
      </c>
      <c r="AC11" s="262">
        <f t="shared" si="14"/>
        <v>65539752.005985275</v>
      </c>
      <c r="AD11" s="5"/>
      <c r="AE11"/>
      <c r="AF11" s="5"/>
      <c r="AG11" s="14"/>
    </row>
    <row r="12" spans="1:33" ht="15">
      <c r="A12" s="186">
        <v>126</v>
      </c>
      <c r="B12" s="11" t="s">
        <v>17</v>
      </c>
      <c r="C12" s="41">
        <v>91391</v>
      </c>
      <c r="D12" s="17">
        <f t="shared" si="2"/>
        <v>120135133.78002246</v>
      </c>
      <c r="E12" s="13">
        <v>9350417</v>
      </c>
      <c r="F12" s="31">
        <f t="shared" si="3"/>
        <v>129485550.78002246</v>
      </c>
      <c r="G12" s="53">
        <v>4231882</v>
      </c>
      <c r="H12" s="34">
        <f t="shared" si="4"/>
        <v>133717432.78002246</v>
      </c>
      <c r="I12" s="101">
        <v>3779455</v>
      </c>
      <c r="J12" s="31">
        <f t="shared" si="5"/>
        <v>137496887.78002244</v>
      </c>
      <c r="K12" s="200">
        <v>8401323</v>
      </c>
      <c r="L12" s="194">
        <v>233735</v>
      </c>
      <c r="M12" s="37">
        <f t="shared" si="6"/>
        <v>146131945.78002244</v>
      </c>
      <c r="N12" s="194">
        <v>2357500.21571517</v>
      </c>
      <c r="O12" s="37">
        <f t="shared" si="7"/>
        <v>148489445.9957376</v>
      </c>
      <c r="P12" s="194">
        <v>2534640</v>
      </c>
      <c r="Q12" s="82">
        <f t="shared" si="8"/>
        <v>151024085.9957376</v>
      </c>
      <c r="R12" s="194">
        <v>4333211</v>
      </c>
      <c r="S12" s="82">
        <f t="shared" si="13"/>
        <v>155357296.9957376</v>
      </c>
      <c r="T12" s="194">
        <v>4764039</v>
      </c>
      <c r="U12" s="82">
        <f t="shared" si="9"/>
        <v>160121335.9957376</v>
      </c>
      <c r="V12" s="194">
        <v>7192414</v>
      </c>
      <c r="W12" s="262">
        <f t="shared" si="10"/>
        <v>167313749.9957376</v>
      </c>
      <c r="X12" s="194">
        <v>3936397</v>
      </c>
      <c r="Y12" s="262">
        <f t="shared" si="11"/>
        <v>171250146.9957376</v>
      </c>
      <c r="Z12" s="194">
        <v>7060925</v>
      </c>
      <c r="AA12" s="262">
        <f t="shared" si="12"/>
        <v>178311071.9957376</v>
      </c>
      <c r="AB12" s="194">
        <v>6635541</v>
      </c>
      <c r="AC12" s="262">
        <f t="shared" si="14"/>
        <v>184946612.9957376</v>
      </c>
      <c r="AD12" s="5"/>
      <c r="AE12"/>
      <c r="AF12" s="5"/>
      <c r="AG12" s="14"/>
    </row>
    <row r="13" spans="1:33" ht="15">
      <c r="A13" s="186">
        <v>127</v>
      </c>
      <c r="B13" s="11" t="s">
        <v>19</v>
      </c>
      <c r="C13" s="41">
        <v>78682</v>
      </c>
      <c r="D13" s="17">
        <f t="shared" si="2"/>
        <v>103428921.84219155</v>
      </c>
      <c r="E13" s="13">
        <v>6157543</v>
      </c>
      <c r="F13" s="31">
        <f t="shared" si="3"/>
        <v>109586464.84219155</v>
      </c>
      <c r="G13" s="53">
        <v>2040668</v>
      </c>
      <c r="H13" s="34">
        <f t="shared" si="4"/>
        <v>111627132.84219155</v>
      </c>
      <c r="I13" s="101">
        <v>2696396</v>
      </c>
      <c r="J13" s="31">
        <f t="shared" si="5"/>
        <v>114323528.84219155</v>
      </c>
      <c r="K13" s="200">
        <v>6023463</v>
      </c>
      <c r="L13" s="194">
        <v>30771</v>
      </c>
      <c r="M13" s="37">
        <f t="shared" si="6"/>
        <v>120377762.84219155</v>
      </c>
      <c r="N13" s="194">
        <v>893939.6984812468</v>
      </c>
      <c r="O13" s="37">
        <f t="shared" si="7"/>
        <v>121271702.5406728</v>
      </c>
      <c r="P13" s="194">
        <v>1503164</v>
      </c>
      <c r="Q13" s="82">
        <f t="shared" si="8"/>
        <v>122774866.5406728</v>
      </c>
      <c r="R13" s="194">
        <v>3530282</v>
      </c>
      <c r="S13" s="82">
        <f t="shared" si="13"/>
        <v>126305148.5406728</v>
      </c>
      <c r="T13" s="194">
        <v>2996706</v>
      </c>
      <c r="U13" s="82">
        <f t="shared" si="9"/>
        <v>129301854.5406728</v>
      </c>
      <c r="V13" s="194">
        <v>5255554</v>
      </c>
      <c r="W13" s="262">
        <f t="shared" si="10"/>
        <v>134557408.54067278</v>
      </c>
      <c r="X13" s="194">
        <v>3339745</v>
      </c>
      <c r="Y13" s="262">
        <f t="shared" si="11"/>
        <v>137897153.54067278</v>
      </c>
      <c r="Z13" s="194">
        <v>4487593</v>
      </c>
      <c r="AA13" s="262">
        <f t="shared" si="12"/>
        <v>142384746.54067278</v>
      </c>
      <c r="AB13" s="194">
        <v>4585746</v>
      </c>
      <c r="AC13" s="262">
        <f t="shared" si="14"/>
        <v>146970492.54067278</v>
      </c>
      <c r="AD13" s="5"/>
      <c r="AE13"/>
      <c r="AF13" s="5"/>
      <c r="AG13" s="14"/>
    </row>
    <row r="14" spans="1:33" ht="15">
      <c r="A14" s="186">
        <v>128</v>
      </c>
      <c r="B14" s="11" t="s">
        <v>21</v>
      </c>
      <c r="C14" s="41">
        <v>14991</v>
      </c>
      <c r="D14" s="17">
        <f t="shared" si="2"/>
        <v>19705942.494297214</v>
      </c>
      <c r="E14" s="13">
        <v>1856676</v>
      </c>
      <c r="F14" s="31">
        <f t="shared" si="3"/>
        <v>21562618.494297214</v>
      </c>
      <c r="G14" s="53">
        <v>151124</v>
      </c>
      <c r="H14" s="34">
        <f t="shared" si="4"/>
        <v>21713742.494297214</v>
      </c>
      <c r="I14" s="101">
        <v>606185</v>
      </c>
      <c r="J14" s="31">
        <f t="shared" si="5"/>
        <v>22319927.494297214</v>
      </c>
      <c r="K14" s="200">
        <v>1844497</v>
      </c>
      <c r="L14" s="194">
        <v>11476</v>
      </c>
      <c r="M14" s="37">
        <f t="shared" si="6"/>
        <v>24175900.494297214</v>
      </c>
      <c r="N14" s="194">
        <v>765101.5567592643</v>
      </c>
      <c r="O14" s="37">
        <f t="shared" si="7"/>
        <v>24941002.05105648</v>
      </c>
      <c r="P14" s="194">
        <v>474740</v>
      </c>
      <c r="Q14" s="82">
        <f t="shared" si="8"/>
        <v>25415742.05105648</v>
      </c>
      <c r="R14" s="194">
        <v>850660</v>
      </c>
      <c r="S14" s="82">
        <f t="shared" si="13"/>
        <v>26266402.05105648</v>
      </c>
      <c r="T14" s="194">
        <v>754238</v>
      </c>
      <c r="U14" s="82">
        <f t="shared" si="9"/>
        <v>27020640.05105648</v>
      </c>
      <c r="V14" s="194">
        <v>1347982</v>
      </c>
      <c r="W14" s="262">
        <f t="shared" si="10"/>
        <v>28368622.05105648</v>
      </c>
      <c r="X14" s="194">
        <v>1085274</v>
      </c>
      <c r="Y14" s="262">
        <f t="shared" si="11"/>
        <v>29453896.05105648</v>
      </c>
      <c r="Z14" s="194">
        <v>1100863</v>
      </c>
      <c r="AA14" s="262">
        <f t="shared" si="12"/>
        <v>30554759.05105648</v>
      </c>
      <c r="AB14" s="194">
        <v>1207060</v>
      </c>
      <c r="AC14" s="262">
        <f t="shared" si="14"/>
        <v>31761819.05105648</v>
      </c>
      <c r="AD14" s="5"/>
      <c r="AE14"/>
      <c r="AF14" s="5"/>
      <c r="AG14" s="14"/>
    </row>
    <row r="15" spans="1:33" ht="15">
      <c r="A15" s="186">
        <v>136</v>
      </c>
      <c r="B15" s="11" t="s">
        <v>23</v>
      </c>
      <c r="C15" s="41">
        <v>73557</v>
      </c>
      <c r="D15" s="17">
        <f t="shared" si="2"/>
        <v>96692016.01314257</v>
      </c>
      <c r="E15" s="13">
        <v>9862014</v>
      </c>
      <c r="F15" s="31">
        <f t="shared" si="3"/>
        <v>106554030.01314257</v>
      </c>
      <c r="G15" s="53">
        <v>3290685</v>
      </c>
      <c r="H15" s="34">
        <f t="shared" si="4"/>
        <v>109844715.01314257</v>
      </c>
      <c r="I15" s="101">
        <v>3029378</v>
      </c>
      <c r="J15" s="31">
        <f t="shared" si="5"/>
        <v>112874093.01314257</v>
      </c>
      <c r="K15" s="200">
        <v>8466612</v>
      </c>
      <c r="L15" s="194">
        <v>298085</v>
      </c>
      <c r="M15" s="37">
        <f t="shared" si="6"/>
        <v>121638790.01314257</v>
      </c>
      <c r="N15" s="194">
        <v>2514591.573780343</v>
      </c>
      <c r="O15" s="37">
        <f t="shared" si="7"/>
        <v>124153381.58692291</v>
      </c>
      <c r="P15" s="194">
        <v>2315419</v>
      </c>
      <c r="Q15" s="82">
        <f t="shared" si="8"/>
        <v>126468800.58692291</v>
      </c>
      <c r="R15" s="194">
        <v>4158985</v>
      </c>
      <c r="S15" s="82">
        <f t="shared" si="13"/>
        <v>130627785.58692291</v>
      </c>
      <c r="T15" s="194">
        <v>3670596</v>
      </c>
      <c r="U15" s="82">
        <f t="shared" si="9"/>
        <v>134298381.5869229</v>
      </c>
      <c r="V15" s="194">
        <v>7258859</v>
      </c>
      <c r="W15" s="262">
        <f t="shared" si="10"/>
        <v>141557240.5869229</v>
      </c>
      <c r="X15" s="194">
        <v>5109382</v>
      </c>
      <c r="Y15" s="262">
        <f t="shared" si="11"/>
        <v>146666622.5869229</v>
      </c>
      <c r="Z15" s="194">
        <v>6586608</v>
      </c>
      <c r="AA15" s="262">
        <f t="shared" si="12"/>
        <v>153253230.5869229</v>
      </c>
      <c r="AB15" s="194">
        <v>6537653</v>
      </c>
      <c r="AC15" s="262">
        <f t="shared" si="14"/>
        <v>159790883.5869229</v>
      </c>
      <c r="AD15" s="5"/>
      <c r="AE15"/>
      <c r="AF15" s="5"/>
      <c r="AG15" s="14"/>
    </row>
    <row r="16" spans="1:33" ht="15">
      <c r="A16" s="186">
        <v>138</v>
      </c>
      <c r="B16" s="11" t="s">
        <v>25</v>
      </c>
      <c r="C16" s="41">
        <v>41991</v>
      </c>
      <c r="D16" s="17">
        <f t="shared" si="2"/>
        <v>55197934.17904305</v>
      </c>
      <c r="E16" s="13">
        <v>4231679</v>
      </c>
      <c r="F16" s="31">
        <f t="shared" si="3"/>
        <v>59429613.17904305</v>
      </c>
      <c r="G16" s="53">
        <v>568310</v>
      </c>
      <c r="H16" s="34">
        <f t="shared" si="4"/>
        <v>59997923.17904305</v>
      </c>
      <c r="I16" s="101">
        <v>1635062</v>
      </c>
      <c r="J16" s="31">
        <f t="shared" si="5"/>
        <v>61632985.17904305</v>
      </c>
      <c r="K16" s="200">
        <v>3741483</v>
      </c>
      <c r="L16" s="194">
        <v>90627</v>
      </c>
      <c r="M16" s="37">
        <f t="shared" si="6"/>
        <v>65465095.17904305</v>
      </c>
      <c r="N16" s="194">
        <v>1650885.213720113</v>
      </c>
      <c r="O16" s="37">
        <f t="shared" si="7"/>
        <v>67115980.39276317</v>
      </c>
      <c r="P16" s="194">
        <v>896409</v>
      </c>
      <c r="Q16" s="82">
        <f t="shared" si="8"/>
        <v>68012389.39276317</v>
      </c>
      <c r="R16" s="194">
        <v>1884535</v>
      </c>
      <c r="S16" s="82">
        <f t="shared" si="13"/>
        <v>69896924.39276317</v>
      </c>
      <c r="T16" s="194">
        <v>1630912</v>
      </c>
      <c r="U16" s="82">
        <f t="shared" si="9"/>
        <v>71527836.39276317</v>
      </c>
      <c r="V16" s="194">
        <v>3427740</v>
      </c>
      <c r="W16" s="262">
        <f t="shared" si="10"/>
        <v>74955576.39276317</v>
      </c>
      <c r="X16" s="194">
        <v>1634828</v>
      </c>
      <c r="Y16" s="262">
        <f t="shared" si="11"/>
        <v>76590404.39276317</v>
      </c>
      <c r="Z16" s="194">
        <v>3156486</v>
      </c>
      <c r="AA16" s="262">
        <f t="shared" si="12"/>
        <v>79746890.39276317</v>
      </c>
      <c r="AB16" s="194">
        <v>3206265</v>
      </c>
      <c r="AC16" s="262">
        <f t="shared" si="14"/>
        <v>82953155.39276317</v>
      </c>
      <c r="AD16" s="5"/>
      <c r="AE16"/>
      <c r="AF16" s="5"/>
      <c r="AG16" s="14"/>
    </row>
    <row r="17" spans="1:33" ht="15">
      <c r="A17" s="186">
        <v>139</v>
      </c>
      <c r="B17" s="11" t="s">
        <v>27</v>
      </c>
      <c r="C17" s="41">
        <v>22133</v>
      </c>
      <c r="D17" s="17">
        <f t="shared" si="2"/>
        <v>29094231.55401776</v>
      </c>
      <c r="E17" s="13">
        <v>2709876</v>
      </c>
      <c r="F17" s="31">
        <f t="shared" si="3"/>
        <v>31804107.55401776</v>
      </c>
      <c r="G17" s="53">
        <v>253623</v>
      </c>
      <c r="H17" s="34">
        <f t="shared" si="4"/>
        <v>32057730.55401776</v>
      </c>
      <c r="I17" s="101">
        <v>834204</v>
      </c>
      <c r="J17" s="31">
        <f t="shared" si="5"/>
        <v>32891934.55401776</v>
      </c>
      <c r="K17" s="200">
        <v>2391861</v>
      </c>
      <c r="L17" s="194">
        <v>16640</v>
      </c>
      <c r="M17" s="37">
        <f t="shared" si="6"/>
        <v>35300435.55401776</v>
      </c>
      <c r="N17" s="194">
        <v>808438.0345375687</v>
      </c>
      <c r="O17" s="37">
        <f t="shared" si="7"/>
        <v>36108873.58855533</v>
      </c>
      <c r="P17" s="194">
        <v>644092</v>
      </c>
      <c r="Q17" s="82">
        <f t="shared" si="8"/>
        <v>36752965.58855533</v>
      </c>
      <c r="R17" s="194">
        <v>1386815</v>
      </c>
      <c r="S17" s="82">
        <f t="shared" si="13"/>
        <v>38139780.58855533</v>
      </c>
      <c r="T17" s="194">
        <v>1139150</v>
      </c>
      <c r="U17" s="82">
        <f t="shared" si="9"/>
        <v>39278930.58855533</v>
      </c>
      <c r="V17" s="194">
        <v>2005799</v>
      </c>
      <c r="W17" s="262">
        <f t="shared" si="10"/>
        <v>41284729.58855533</v>
      </c>
      <c r="X17" s="194">
        <v>2270207</v>
      </c>
      <c r="Y17" s="262">
        <f t="shared" si="11"/>
        <v>43554936.58855533</v>
      </c>
      <c r="Z17" s="194">
        <v>1930960</v>
      </c>
      <c r="AA17" s="262">
        <f t="shared" si="12"/>
        <v>45485896.58855533</v>
      </c>
      <c r="AB17" s="194">
        <v>1803770</v>
      </c>
      <c r="AC17" s="262">
        <f t="shared" si="14"/>
        <v>47289666.58855533</v>
      </c>
      <c r="AD17" s="5"/>
      <c r="AE17"/>
      <c r="AF17" s="5"/>
      <c r="AG17" s="14"/>
    </row>
    <row r="18" spans="1:33" ht="15">
      <c r="A18" s="186">
        <v>140</v>
      </c>
      <c r="B18" s="11" t="s">
        <v>29</v>
      </c>
      <c r="C18" s="41">
        <v>8890</v>
      </c>
      <c r="D18" s="17">
        <f t="shared" si="2"/>
        <v>11686066.891755203</v>
      </c>
      <c r="E18" s="13">
        <v>1228217</v>
      </c>
      <c r="F18" s="31">
        <f t="shared" si="3"/>
        <v>12914283.891755203</v>
      </c>
      <c r="G18" s="53">
        <v>165448</v>
      </c>
      <c r="H18" s="34">
        <f t="shared" si="4"/>
        <v>13079731.891755203</v>
      </c>
      <c r="I18" s="101">
        <v>509268</v>
      </c>
      <c r="J18" s="31">
        <f t="shared" si="5"/>
        <v>13588999.891755203</v>
      </c>
      <c r="K18" s="200">
        <v>1355503</v>
      </c>
      <c r="L18" s="194">
        <v>24450</v>
      </c>
      <c r="M18" s="37">
        <f t="shared" si="6"/>
        <v>14968952.891755203</v>
      </c>
      <c r="N18" s="194">
        <v>895509.8963104431</v>
      </c>
      <c r="O18" s="37">
        <f t="shared" si="7"/>
        <v>15864462.788065646</v>
      </c>
      <c r="P18" s="194">
        <v>304803</v>
      </c>
      <c r="Q18" s="82">
        <f t="shared" si="8"/>
        <v>16169265.788065646</v>
      </c>
      <c r="R18" s="194">
        <v>494965</v>
      </c>
      <c r="S18" s="82">
        <f t="shared" si="13"/>
        <v>16664230.788065646</v>
      </c>
      <c r="T18" s="194">
        <v>592015</v>
      </c>
      <c r="U18" s="82">
        <f t="shared" si="9"/>
        <v>17256245.788065646</v>
      </c>
      <c r="V18" s="194">
        <v>1186101</v>
      </c>
      <c r="W18" s="262">
        <f t="shared" si="10"/>
        <v>18442346.788065646</v>
      </c>
      <c r="X18" s="194">
        <v>1319906</v>
      </c>
      <c r="Y18" s="262">
        <f t="shared" si="11"/>
        <v>19762252.788065646</v>
      </c>
      <c r="Z18" s="194">
        <v>919235</v>
      </c>
      <c r="AA18" s="262">
        <f t="shared" si="12"/>
        <v>20681487.788065646</v>
      </c>
      <c r="AB18" s="194">
        <v>987120</v>
      </c>
      <c r="AC18" s="262">
        <f t="shared" si="14"/>
        <v>21668607.788065646</v>
      </c>
      <c r="AD18" s="5"/>
      <c r="AE18"/>
      <c r="AF18" s="5"/>
      <c r="AG18" s="14"/>
    </row>
    <row r="19" spans="1:33" ht="15">
      <c r="A19" s="186">
        <v>160</v>
      </c>
      <c r="B19" s="11" t="s">
        <v>31</v>
      </c>
      <c r="C19" s="41">
        <v>61486</v>
      </c>
      <c r="D19" s="17">
        <f t="shared" si="2"/>
        <v>80824466.69364008</v>
      </c>
      <c r="E19" s="13">
        <v>5892537</v>
      </c>
      <c r="F19" s="31">
        <f t="shared" si="3"/>
        <v>86717003.69364008</v>
      </c>
      <c r="G19" s="53">
        <v>145844</v>
      </c>
      <c r="H19" s="34">
        <f t="shared" si="4"/>
        <v>86862847.69364008</v>
      </c>
      <c r="I19" s="101">
        <v>1692593</v>
      </c>
      <c r="J19" s="31">
        <f t="shared" si="5"/>
        <v>88555440.69364008</v>
      </c>
      <c r="K19" s="200">
        <v>5737633</v>
      </c>
      <c r="L19" s="194">
        <v>493335</v>
      </c>
      <c r="M19" s="37">
        <f t="shared" si="6"/>
        <v>94786408.69364008</v>
      </c>
      <c r="N19" s="194">
        <v>1985864.1280701756</v>
      </c>
      <c r="O19" s="37">
        <f t="shared" si="7"/>
        <v>96772272.82171026</v>
      </c>
      <c r="P19" s="194">
        <v>1047723</v>
      </c>
      <c r="Q19" s="82">
        <f t="shared" si="8"/>
        <v>97819995.82171026</v>
      </c>
      <c r="R19" s="194">
        <v>2961696</v>
      </c>
      <c r="S19" s="82">
        <f t="shared" si="13"/>
        <v>100781691.82171026</v>
      </c>
      <c r="T19" s="194">
        <v>2897928</v>
      </c>
      <c r="U19" s="82">
        <f t="shared" si="9"/>
        <v>103679619.82171026</v>
      </c>
      <c r="V19" s="194">
        <v>5137748</v>
      </c>
      <c r="W19" s="262">
        <f t="shared" si="10"/>
        <v>108817367.82171026</v>
      </c>
      <c r="X19" s="194">
        <v>2359667</v>
      </c>
      <c r="Y19" s="262">
        <f t="shared" si="11"/>
        <v>111177034.82171026</v>
      </c>
      <c r="Z19" s="194">
        <v>4347529</v>
      </c>
      <c r="AA19" s="262">
        <f t="shared" si="12"/>
        <v>115524563.82171026</v>
      </c>
      <c r="AB19" s="194">
        <v>4608346</v>
      </c>
      <c r="AC19" s="262">
        <f t="shared" si="14"/>
        <v>120132909.82171026</v>
      </c>
      <c r="AD19" s="5"/>
      <c r="AE19"/>
      <c r="AF19" s="5"/>
      <c r="AG19" s="14"/>
    </row>
    <row r="20" spans="1:33" ht="15">
      <c r="A20" s="186">
        <v>162</v>
      </c>
      <c r="B20" s="11" t="s">
        <v>33</v>
      </c>
      <c r="C20" s="41">
        <v>30801</v>
      </c>
      <c r="D20" s="17">
        <f t="shared" si="2"/>
        <v>40488475.40303172</v>
      </c>
      <c r="E20" s="13">
        <v>2690839</v>
      </c>
      <c r="F20" s="31">
        <f t="shared" si="3"/>
        <v>43179314.40303172</v>
      </c>
      <c r="G20" s="53">
        <v>147202</v>
      </c>
      <c r="H20" s="34">
        <f t="shared" si="4"/>
        <v>43326516.40303172</v>
      </c>
      <c r="I20" s="101">
        <v>1033037</v>
      </c>
      <c r="J20" s="31">
        <f t="shared" si="5"/>
        <v>44359553.40303172</v>
      </c>
      <c r="K20" s="200">
        <v>2755743</v>
      </c>
      <c r="L20" s="194">
        <v>101976</v>
      </c>
      <c r="M20" s="37">
        <f t="shared" si="6"/>
        <v>47217272.40303172</v>
      </c>
      <c r="N20" s="194">
        <v>1087669.6614463404</v>
      </c>
      <c r="O20" s="37">
        <f t="shared" si="7"/>
        <v>48304942.06447806</v>
      </c>
      <c r="P20" s="194">
        <v>526601</v>
      </c>
      <c r="Q20" s="82">
        <f t="shared" si="8"/>
        <v>48831543.06447806</v>
      </c>
      <c r="R20" s="194">
        <v>1184762</v>
      </c>
      <c r="S20" s="82">
        <f t="shared" si="13"/>
        <v>50016305.06447806</v>
      </c>
      <c r="T20" s="194">
        <v>1287170</v>
      </c>
      <c r="U20" s="82">
        <f t="shared" si="9"/>
        <v>51303475.06447806</v>
      </c>
      <c r="V20" s="194">
        <v>2327617</v>
      </c>
      <c r="W20" s="262">
        <f t="shared" si="10"/>
        <v>53631092.06447806</v>
      </c>
      <c r="X20" s="194">
        <v>1038888</v>
      </c>
      <c r="Y20" s="262">
        <f t="shared" si="11"/>
        <v>54669980.06447806</v>
      </c>
      <c r="Z20" s="194">
        <v>1967586</v>
      </c>
      <c r="AA20" s="262">
        <f t="shared" si="12"/>
        <v>56637566.06447806</v>
      </c>
      <c r="AB20" s="194">
        <v>2124229</v>
      </c>
      <c r="AC20" s="262">
        <f t="shared" si="14"/>
        <v>58761795.06447806</v>
      </c>
      <c r="AD20" s="5"/>
      <c r="AE20"/>
      <c r="AF20" s="5"/>
      <c r="AG20" s="14"/>
    </row>
    <row r="21" spans="1:33" ht="15">
      <c r="A21" s="186">
        <v>163</v>
      </c>
      <c r="B21" s="11" t="s">
        <v>35</v>
      </c>
      <c r="C21" s="41">
        <v>61309</v>
      </c>
      <c r="D21" s="17">
        <f t="shared" si="2"/>
        <v>80591796.97037342</v>
      </c>
      <c r="E21" s="13">
        <v>5057234</v>
      </c>
      <c r="F21" s="31">
        <f aca="true" t="shared" si="15" ref="F21:F27">D21+E21</f>
        <v>85649030.97037342</v>
      </c>
      <c r="G21" s="53">
        <v>1086566</v>
      </c>
      <c r="H21" s="34">
        <f aca="true" t="shared" si="16" ref="H21:H27">F21+G21</f>
        <v>86735596.97037342</v>
      </c>
      <c r="I21" s="101">
        <v>2316349</v>
      </c>
      <c r="J21" s="31">
        <f aca="true" t="shared" si="17" ref="J21:J27">H21+I21</f>
        <v>89051945.97037342</v>
      </c>
      <c r="K21" s="200">
        <v>5576729</v>
      </c>
      <c r="L21" s="194">
        <v>117848</v>
      </c>
      <c r="M21" s="37">
        <f t="shared" si="6"/>
        <v>94746522.97037342</v>
      </c>
      <c r="N21" s="194">
        <v>2069156.8997634351</v>
      </c>
      <c r="O21" s="37">
        <f t="shared" si="7"/>
        <v>96815679.87013686</v>
      </c>
      <c r="P21" s="194">
        <v>1226655</v>
      </c>
      <c r="Q21" s="82">
        <f t="shared" si="8"/>
        <v>98042334.87013686</v>
      </c>
      <c r="R21" s="194">
        <v>2786018</v>
      </c>
      <c r="S21" s="82">
        <f t="shared" si="13"/>
        <v>100828352.87013686</v>
      </c>
      <c r="T21" s="194">
        <v>2825952</v>
      </c>
      <c r="U21" s="82">
        <f t="shared" si="9"/>
        <v>103654304.87013686</v>
      </c>
      <c r="V21" s="194">
        <v>4871432</v>
      </c>
      <c r="W21" s="262">
        <f t="shared" si="10"/>
        <v>108525736.87013686</v>
      </c>
      <c r="X21" s="194">
        <v>2601588</v>
      </c>
      <c r="Y21" s="262">
        <f t="shared" si="11"/>
        <v>111127324.87013686</v>
      </c>
      <c r="Z21" s="194">
        <v>4084847</v>
      </c>
      <c r="AA21" s="262">
        <f t="shared" si="12"/>
        <v>115212171.87013686</v>
      </c>
      <c r="AB21" s="194">
        <v>4435522</v>
      </c>
      <c r="AC21" s="262">
        <f t="shared" si="14"/>
        <v>119647693.87013686</v>
      </c>
      <c r="AD21" s="5"/>
      <c r="AE21"/>
      <c r="AF21" s="5"/>
      <c r="AG21" s="14"/>
    </row>
    <row r="22" spans="1:33" ht="15">
      <c r="A22" s="186">
        <v>180</v>
      </c>
      <c r="B22" s="11" t="s">
        <v>37</v>
      </c>
      <c r="C22" s="41">
        <v>794494</v>
      </c>
      <c r="D22" s="17">
        <f t="shared" si="2"/>
        <v>1044376831.1696465</v>
      </c>
      <c r="E22" s="13">
        <v>28461475</v>
      </c>
      <c r="F22" s="31">
        <f t="shared" si="15"/>
        <v>1072838306.1696465</v>
      </c>
      <c r="G22" s="53">
        <v>-16687204</v>
      </c>
      <c r="H22" s="34">
        <f t="shared" si="16"/>
        <v>1056151102.1696465</v>
      </c>
      <c r="I22" s="101">
        <v>17113608</v>
      </c>
      <c r="J22" s="31">
        <f t="shared" si="17"/>
        <v>1073264710.1696465</v>
      </c>
      <c r="K22" s="200">
        <v>37326592</v>
      </c>
      <c r="L22" s="194">
        <v>-2194269</v>
      </c>
      <c r="M22" s="37">
        <f t="shared" si="6"/>
        <v>1108397033.1696465</v>
      </c>
      <c r="N22" s="194">
        <v>-40471854.54046464</v>
      </c>
      <c r="O22" s="37">
        <f t="shared" si="7"/>
        <v>1067925178.6291819</v>
      </c>
      <c r="P22" s="194">
        <v>8970799</v>
      </c>
      <c r="Q22" s="82">
        <f t="shared" si="8"/>
        <v>1076895977.6291819</v>
      </c>
      <c r="R22" s="194">
        <v>23191612</v>
      </c>
      <c r="S22" s="82">
        <f t="shared" si="13"/>
        <v>1100087589.6291819</v>
      </c>
      <c r="T22" s="194">
        <v>21789849</v>
      </c>
      <c r="U22" s="82">
        <f t="shared" si="9"/>
        <v>1121877438.6291819</v>
      </c>
      <c r="V22" s="194">
        <v>35747959</v>
      </c>
      <c r="W22" s="262">
        <f t="shared" si="10"/>
        <v>1157625397.6291819</v>
      </c>
      <c r="X22" s="194">
        <v>19617161</v>
      </c>
      <c r="Y22" s="262">
        <f t="shared" si="11"/>
        <v>1177242558.6291819</v>
      </c>
      <c r="Z22" s="194">
        <v>31241172</v>
      </c>
      <c r="AA22" s="262">
        <f t="shared" si="12"/>
        <v>1208483730.6291819</v>
      </c>
      <c r="AB22" s="194">
        <v>33755984</v>
      </c>
      <c r="AC22" s="262">
        <f t="shared" si="14"/>
        <v>1242239714.6291819</v>
      </c>
      <c r="AD22" s="5"/>
      <c r="AE22"/>
      <c r="AF22" s="5"/>
      <c r="AG22" s="14"/>
    </row>
    <row r="23" spans="1:33" ht="15">
      <c r="A23" s="186">
        <v>181</v>
      </c>
      <c r="B23" s="11" t="s">
        <v>39</v>
      </c>
      <c r="C23" s="41">
        <v>83338</v>
      </c>
      <c r="D23" s="17">
        <f t="shared" si="2"/>
        <v>109549318.63049439</v>
      </c>
      <c r="E23" s="13">
        <v>7258042</v>
      </c>
      <c r="F23" s="31">
        <f t="shared" si="15"/>
        <v>116807360.63049439</v>
      </c>
      <c r="G23" s="53">
        <v>3085558</v>
      </c>
      <c r="H23" s="34">
        <f t="shared" si="16"/>
        <v>119892918.63049439</v>
      </c>
      <c r="I23" s="101">
        <v>2512327</v>
      </c>
      <c r="J23" s="31">
        <f t="shared" si="17"/>
        <v>122405245.63049439</v>
      </c>
      <c r="K23" s="200">
        <v>8173050</v>
      </c>
      <c r="L23" s="194">
        <v>-36995</v>
      </c>
      <c r="M23" s="37">
        <f t="shared" si="6"/>
        <v>130541300.63049439</v>
      </c>
      <c r="N23" s="194">
        <v>-544573.5162295103</v>
      </c>
      <c r="O23" s="37">
        <f t="shared" si="7"/>
        <v>129996727.11426488</v>
      </c>
      <c r="P23" s="194">
        <v>1876541</v>
      </c>
      <c r="Q23" s="82">
        <f t="shared" si="8"/>
        <v>131873268.11426488</v>
      </c>
      <c r="R23" s="194">
        <v>3324867</v>
      </c>
      <c r="S23" s="82">
        <f t="shared" si="13"/>
        <v>135198135.11426488</v>
      </c>
      <c r="T23" s="194">
        <v>2963245</v>
      </c>
      <c r="U23" s="82">
        <f t="shared" si="9"/>
        <v>138161380.11426488</v>
      </c>
      <c r="V23" s="194">
        <v>5464469</v>
      </c>
      <c r="W23" s="262">
        <f t="shared" si="10"/>
        <v>143625849.11426488</v>
      </c>
      <c r="X23" s="194">
        <v>6740441</v>
      </c>
      <c r="Y23" s="262">
        <f t="shared" si="11"/>
        <v>150366290.11426488</v>
      </c>
      <c r="Z23" s="194">
        <v>5033993</v>
      </c>
      <c r="AA23" s="262">
        <f t="shared" si="12"/>
        <v>155400283.11426488</v>
      </c>
      <c r="AB23" s="194">
        <v>4827915</v>
      </c>
      <c r="AC23" s="262">
        <f t="shared" si="14"/>
        <v>160228198.11426488</v>
      </c>
      <c r="AD23" s="5"/>
      <c r="AE23"/>
      <c r="AF23" s="5"/>
      <c r="AG23" s="14"/>
    </row>
    <row r="24" spans="1:33" ht="15">
      <c r="A24" s="186">
        <v>182</v>
      </c>
      <c r="B24" s="11" t="s">
        <v>41</v>
      </c>
      <c r="C24" s="41">
        <v>84082</v>
      </c>
      <c r="D24" s="17">
        <f t="shared" si="2"/>
        <v>110527320.1791407</v>
      </c>
      <c r="E24" s="13">
        <v>6377198</v>
      </c>
      <c r="F24" s="31">
        <f t="shared" si="15"/>
        <v>116904518.1791407</v>
      </c>
      <c r="G24" s="53">
        <v>1848082</v>
      </c>
      <c r="H24" s="34">
        <f t="shared" si="16"/>
        <v>118752600.1791407</v>
      </c>
      <c r="I24" s="101">
        <v>3583278</v>
      </c>
      <c r="J24" s="31">
        <f t="shared" si="17"/>
        <v>122335878.1791407</v>
      </c>
      <c r="K24" s="200">
        <v>7269953</v>
      </c>
      <c r="L24" s="194">
        <v>181819</v>
      </c>
      <c r="M24" s="37">
        <f t="shared" si="6"/>
        <v>129787650.1791407</v>
      </c>
      <c r="N24" s="194">
        <v>2024208.6298734099</v>
      </c>
      <c r="O24" s="37">
        <f t="shared" si="7"/>
        <v>131811858.80901411</v>
      </c>
      <c r="P24" s="194">
        <v>1692413</v>
      </c>
      <c r="Q24" s="82">
        <f t="shared" si="8"/>
        <v>133504271.80901411</v>
      </c>
      <c r="R24" s="194">
        <v>4591945</v>
      </c>
      <c r="S24" s="82">
        <f t="shared" si="13"/>
        <v>138096216.8090141</v>
      </c>
      <c r="T24" s="194">
        <v>3868953</v>
      </c>
      <c r="U24" s="82">
        <f t="shared" si="9"/>
        <v>141965169.8090141</v>
      </c>
      <c r="V24" s="194">
        <v>6695912</v>
      </c>
      <c r="W24" s="262">
        <f t="shared" si="10"/>
        <v>148661081.8090141</v>
      </c>
      <c r="X24" s="194">
        <v>3012952</v>
      </c>
      <c r="Y24" s="262">
        <f t="shared" si="11"/>
        <v>151674033.8090141</v>
      </c>
      <c r="Z24" s="194">
        <v>5714125</v>
      </c>
      <c r="AA24" s="262">
        <f t="shared" si="12"/>
        <v>157388158.8090141</v>
      </c>
      <c r="AB24" s="194">
        <v>6343473</v>
      </c>
      <c r="AC24" s="262">
        <f t="shared" si="14"/>
        <v>163731631.8090141</v>
      </c>
      <c r="AD24" s="5"/>
      <c r="AE24"/>
      <c r="AF24" s="5"/>
      <c r="AG24" s="14"/>
    </row>
    <row r="25" spans="1:33" ht="15">
      <c r="A25" s="186">
        <v>183</v>
      </c>
      <c r="B25" s="11" t="s">
        <v>43</v>
      </c>
      <c r="C25" s="41">
        <v>34880</v>
      </c>
      <c r="D25" s="17">
        <f t="shared" si="2"/>
        <v>45850395.18384943</v>
      </c>
      <c r="E25" s="13">
        <v>1449772</v>
      </c>
      <c r="F25" s="31">
        <f t="shared" si="15"/>
        <v>47300167.18384943</v>
      </c>
      <c r="G25" s="53">
        <v>372575</v>
      </c>
      <c r="H25" s="34">
        <f t="shared" si="16"/>
        <v>47672742.18384943</v>
      </c>
      <c r="I25" s="101">
        <v>624168</v>
      </c>
      <c r="J25" s="31">
        <f t="shared" si="17"/>
        <v>48296910.18384943</v>
      </c>
      <c r="K25" s="200">
        <v>1376445</v>
      </c>
      <c r="L25" s="194">
        <v>-41730</v>
      </c>
      <c r="M25" s="37">
        <f t="shared" si="6"/>
        <v>49631625.18384943</v>
      </c>
      <c r="N25" s="194">
        <v>-2018272.5913039073</v>
      </c>
      <c r="O25" s="37">
        <f t="shared" si="7"/>
        <v>47613352.592545524</v>
      </c>
      <c r="P25" s="194">
        <v>340195</v>
      </c>
      <c r="Q25" s="82">
        <f t="shared" si="8"/>
        <v>47953547.592545524</v>
      </c>
      <c r="R25" s="194">
        <v>1140988</v>
      </c>
      <c r="S25" s="82">
        <f t="shared" si="13"/>
        <v>49094535.592545524</v>
      </c>
      <c r="T25" s="194">
        <v>1296240</v>
      </c>
      <c r="U25" s="82">
        <f t="shared" si="9"/>
        <v>50390775.592545524</v>
      </c>
      <c r="V25" s="194">
        <v>953963</v>
      </c>
      <c r="W25" s="262">
        <f t="shared" si="10"/>
        <v>51344738.592545524</v>
      </c>
      <c r="X25" s="194">
        <v>861364</v>
      </c>
      <c r="Y25" s="262">
        <f t="shared" si="11"/>
        <v>52206102.592545524</v>
      </c>
      <c r="Z25" s="194">
        <v>1677033</v>
      </c>
      <c r="AA25" s="262">
        <f t="shared" si="12"/>
        <v>53883135.592545524</v>
      </c>
      <c r="AB25" s="194">
        <v>1747521</v>
      </c>
      <c r="AC25" s="262">
        <f t="shared" si="14"/>
        <v>55630656.592545524</v>
      </c>
      <c r="AD25" s="5"/>
      <c r="AE25"/>
      <c r="AF25" s="5"/>
      <c r="AG25" s="15"/>
    </row>
    <row r="26" spans="1:33" ht="15">
      <c r="A26" s="186">
        <v>184</v>
      </c>
      <c r="B26" s="11" t="s">
        <v>45</v>
      </c>
      <c r="C26" s="41">
        <v>63551</v>
      </c>
      <c r="D26" s="17">
        <f t="shared" si="2"/>
        <v>83538946.79841787</v>
      </c>
      <c r="E26" s="13">
        <v>1626275</v>
      </c>
      <c r="F26" s="31">
        <f t="shared" si="15"/>
        <v>85165221.79841787</v>
      </c>
      <c r="G26" s="53">
        <v>-2001116</v>
      </c>
      <c r="H26" s="34">
        <f t="shared" si="16"/>
        <v>83164105.79841787</v>
      </c>
      <c r="I26" s="101">
        <v>1607048</v>
      </c>
      <c r="J26" s="31">
        <f t="shared" si="17"/>
        <v>84771153.79841787</v>
      </c>
      <c r="K26" s="200">
        <v>2665207</v>
      </c>
      <c r="L26" s="194">
        <v>-177893</v>
      </c>
      <c r="M26" s="37">
        <f t="shared" si="6"/>
        <v>87258467.79841787</v>
      </c>
      <c r="N26" s="194">
        <v>-3888402.5416844785</v>
      </c>
      <c r="O26" s="37">
        <f t="shared" si="7"/>
        <v>83370065.25673339</v>
      </c>
      <c r="P26" s="194">
        <v>542099</v>
      </c>
      <c r="Q26" s="82">
        <f t="shared" si="8"/>
        <v>83912164.25673339</v>
      </c>
      <c r="R26" s="194">
        <v>1797189</v>
      </c>
      <c r="S26" s="82">
        <f t="shared" si="13"/>
        <v>85709353.25673339</v>
      </c>
      <c r="T26" s="194">
        <v>1452584</v>
      </c>
      <c r="U26" s="82">
        <f t="shared" si="9"/>
        <v>87161937.25673339</v>
      </c>
      <c r="V26" s="194">
        <v>2467961</v>
      </c>
      <c r="W26" s="262">
        <f t="shared" si="10"/>
        <v>89629898.25673339</v>
      </c>
      <c r="X26" s="194">
        <v>1340949</v>
      </c>
      <c r="Y26" s="262">
        <f t="shared" si="11"/>
        <v>90970847.25673339</v>
      </c>
      <c r="Z26" s="194">
        <v>1935913</v>
      </c>
      <c r="AA26" s="262">
        <f t="shared" si="12"/>
        <v>92906760.25673339</v>
      </c>
      <c r="AB26" s="194">
        <v>2210147</v>
      </c>
      <c r="AC26" s="262">
        <f t="shared" si="14"/>
        <v>95116907.25673339</v>
      </c>
      <c r="AD26" s="5"/>
      <c r="AE26"/>
      <c r="AF26" s="5"/>
      <c r="AG26" s="14"/>
    </row>
    <row r="27" spans="1:33" ht="15">
      <c r="A27" s="186">
        <v>186</v>
      </c>
      <c r="B27" s="11" t="s">
        <v>47</v>
      </c>
      <c r="C27" s="41">
        <v>42693</v>
      </c>
      <c r="D27" s="17">
        <f t="shared" si="2"/>
        <v>56120725.962846436</v>
      </c>
      <c r="E27" s="13">
        <v>2594599</v>
      </c>
      <c r="F27" s="31">
        <f t="shared" si="15"/>
        <v>58715324.962846436</v>
      </c>
      <c r="G27" s="53">
        <v>287762</v>
      </c>
      <c r="H27" s="34">
        <f t="shared" si="16"/>
        <v>59003086.962846436</v>
      </c>
      <c r="I27" s="101">
        <v>2676645</v>
      </c>
      <c r="J27" s="31">
        <f t="shared" si="17"/>
        <v>61679731.962846436</v>
      </c>
      <c r="K27" s="200">
        <v>3613852</v>
      </c>
      <c r="L27" s="194">
        <v>40672</v>
      </c>
      <c r="M27" s="37">
        <f t="shared" si="6"/>
        <v>65334255.962846436</v>
      </c>
      <c r="N27" s="194">
        <v>178457.25480109453</v>
      </c>
      <c r="O27" s="37">
        <f t="shared" si="7"/>
        <v>65512713.21764753</v>
      </c>
      <c r="P27" s="194">
        <v>829487</v>
      </c>
      <c r="Q27" s="82">
        <f t="shared" si="8"/>
        <v>66342200.21764753</v>
      </c>
      <c r="R27" s="194">
        <v>1630197</v>
      </c>
      <c r="S27" s="82">
        <f t="shared" si="13"/>
        <v>67972397.21764752</v>
      </c>
      <c r="T27" s="194">
        <v>1829495</v>
      </c>
      <c r="U27" s="82">
        <f t="shared" si="9"/>
        <v>69801892.21764752</v>
      </c>
      <c r="V27" s="194">
        <v>2779938</v>
      </c>
      <c r="W27" s="262">
        <f t="shared" si="10"/>
        <v>72581830.21764752</v>
      </c>
      <c r="X27" s="194">
        <v>1753703</v>
      </c>
      <c r="Y27" s="262">
        <f t="shared" si="11"/>
        <v>74335533.21764752</v>
      </c>
      <c r="Z27" s="194">
        <v>2685823</v>
      </c>
      <c r="AA27" s="262">
        <f t="shared" si="12"/>
        <v>77021356.21764752</v>
      </c>
      <c r="AB27" s="194">
        <v>2645823</v>
      </c>
      <c r="AC27" s="262">
        <f t="shared" si="14"/>
        <v>79667179.21764752</v>
      </c>
      <c r="AD27" s="5"/>
      <c r="AE27"/>
      <c r="AF27" s="5"/>
      <c r="AG27" s="14"/>
    </row>
    <row r="28" spans="1:33" ht="15">
      <c r="A28" s="186">
        <v>187</v>
      </c>
      <c r="B28" s="11" t="s">
        <v>49</v>
      </c>
      <c r="C28" s="41">
        <v>10599</v>
      </c>
      <c r="D28" s="17">
        <f t="shared" si="2"/>
        <v>13932578.513578558</v>
      </c>
      <c r="E28" s="13">
        <v>2008801</v>
      </c>
      <c r="F28" s="31">
        <f t="shared" si="3"/>
        <v>15941379.513578558</v>
      </c>
      <c r="G28" s="53">
        <v>644767</v>
      </c>
      <c r="H28" s="34">
        <f t="shared" si="4"/>
        <v>16586146.513578558</v>
      </c>
      <c r="I28" s="101">
        <v>-336806</v>
      </c>
      <c r="J28" s="31">
        <f t="shared" si="5"/>
        <v>16249340.513578558</v>
      </c>
      <c r="K28" s="200">
        <v>1871666</v>
      </c>
      <c r="L28" s="194">
        <v>-40022</v>
      </c>
      <c r="M28" s="37">
        <f t="shared" si="6"/>
        <v>18080984.513578556</v>
      </c>
      <c r="N28" s="194">
        <v>931804.1458936334</v>
      </c>
      <c r="O28" s="37">
        <f t="shared" si="7"/>
        <v>19012788.65947219</v>
      </c>
      <c r="P28" s="194">
        <v>603737</v>
      </c>
      <c r="Q28" s="82">
        <f t="shared" si="8"/>
        <v>19616525.65947219</v>
      </c>
      <c r="R28" s="194">
        <v>967218</v>
      </c>
      <c r="S28" s="82">
        <f t="shared" si="13"/>
        <v>20583743.65947219</v>
      </c>
      <c r="T28" s="194">
        <v>1031631</v>
      </c>
      <c r="U28" s="82">
        <f t="shared" si="9"/>
        <v>21615374.65947219</v>
      </c>
      <c r="V28" s="194">
        <v>1705992</v>
      </c>
      <c r="W28" s="262">
        <f t="shared" si="10"/>
        <v>23321366.65947219</v>
      </c>
      <c r="X28" s="194">
        <v>858791</v>
      </c>
      <c r="Y28" s="262">
        <f t="shared" si="11"/>
        <v>24180157.65947219</v>
      </c>
      <c r="Z28" s="194">
        <v>1341254</v>
      </c>
      <c r="AA28" s="262">
        <f t="shared" si="12"/>
        <v>25521411.65947219</v>
      </c>
      <c r="AB28" s="194">
        <v>1473257</v>
      </c>
      <c r="AC28" s="262">
        <f t="shared" si="14"/>
        <v>26994668.65947219</v>
      </c>
      <c r="AD28" s="5"/>
      <c r="AE28"/>
      <c r="AF28" s="5"/>
      <c r="AG28" s="14"/>
    </row>
    <row r="29" spans="1:33" ht="15">
      <c r="A29" s="186">
        <v>188</v>
      </c>
      <c r="B29" s="11" t="s">
        <v>51</v>
      </c>
      <c r="C29" s="41">
        <v>55132</v>
      </c>
      <c r="D29" s="17">
        <f t="shared" si="2"/>
        <v>72472017.9838299</v>
      </c>
      <c r="E29" s="13">
        <v>29551298</v>
      </c>
      <c r="F29" s="31">
        <f t="shared" si="3"/>
        <v>102023315.9838299</v>
      </c>
      <c r="G29" s="53">
        <v>5902666</v>
      </c>
      <c r="H29" s="34">
        <f t="shared" si="4"/>
        <v>107925981.9838299</v>
      </c>
      <c r="I29" s="101">
        <v>3593668</v>
      </c>
      <c r="J29" s="31">
        <f t="shared" si="5"/>
        <v>111519649.9838299</v>
      </c>
      <c r="K29" s="200">
        <v>18033856</v>
      </c>
      <c r="L29" s="194">
        <v>760671</v>
      </c>
      <c r="M29" s="37">
        <f t="shared" si="6"/>
        <v>130314176.9838299</v>
      </c>
      <c r="N29" s="194">
        <v>5012850.525465384</v>
      </c>
      <c r="O29" s="37">
        <f t="shared" si="7"/>
        <v>135327027.50929528</v>
      </c>
      <c r="P29" s="194">
        <v>2490931</v>
      </c>
      <c r="Q29" s="82">
        <f t="shared" si="8"/>
        <v>137817958.50929528</v>
      </c>
      <c r="R29" s="194">
        <v>4875372</v>
      </c>
      <c r="S29" s="82">
        <f t="shared" si="13"/>
        <v>142693330.50929528</v>
      </c>
      <c r="T29" s="194">
        <v>4919744</v>
      </c>
      <c r="U29" s="82">
        <f t="shared" si="9"/>
        <v>147613074.50929528</v>
      </c>
      <c r="V29" s="194">
        <v>8330414</v>
      </c>
      <c r="W29" s="262">
        <f t="shared" si="10"/>
        <v>155943488.50929528</v>
      </c>
      <c r="X29" s="194">
        <v>29324321</v>
      </c>
      <c r="Y29" s="262">
        <f t="shared" si="11"/>
        <v>185267809.50929528</v>
      </c>
      <c r="Z29" s="194">
        <v>8429584</v>
      </c>
      <c r="AA29" s="262">
        <f t="shared" si="12"/>
        <v>193697393.50929528</v>
      </c>
      <c r="AB29" s="194">
        <v>8211254</v>
      </c>
      <c r="AC29" s="262">
        <f t="shared" si="14"/>
        <v>201908647.50929528</v>
      </c>
      <c r="AD29" s="5"/>
      <c r="AE29"/>
      <c r="AF29" s="5"/>
      <c r="AG29" s="14"/>
    </row>
    <row r="30" spans="1:33" ht="15">
      <c r="A30" s="186">
        <v>191</v>
      </c>
      <c r="B30" s="11" t="s">
        <v>53</v>
      </c>
      <c r="C30" s="41">
        <v>37588</v>
      </c>
      <c r="D30" s="17">
        <f t="shared" si="2"/>
        <v>49410110.498008385</v>
      </c>
      <c r="E30" s="13">
        <v>3940922</v>
      </c>
      <c r="F30" s="31">
        <f t="shared" si="3"/>
        <v>53351032.498008385</v>
      </c>
      <c r="G30" s="53">
        <v>1183944</v>
      </c>
      <c r="H30" s="34">
        <f t="shared" si="4"/>
        <v>54534976.498008385</v>
      </c>
      <c r="I30" s="101">
        <v>1235692</v>
      </c>
      <c r="J30" s="31">
        <f t="shared" si="5"/>
        <v>55770668.498008385</v>
      </c>
      <c r="K30" s="200">
        <v>3851102</v>
      </c>
      <c r="L30" s="194">
        <v>93734</v>
      </c>
      <c r="M30" s="37">
        <f t="shared" si="6"/>
        <v>59715504.498008385</v>
      </c>
      <c r="N30" s="194">
        <v>473849.3705868274</v>
      </c>
      <c r="O30" s="37">
        <f t="shared" si="7"/>
        <v>60189353.86859521</v>
      </c>
      <c r="P30" s="194">
        <v>738499</v>
      </c>
      <c r="Q30" s="82">
        <f t="shared" si="8"/>
        <v>60927852.86859521</v>
      </c>
      <c r="R30" s="194">
        <v>1762087</v>
      </c>
      <c r="S30" s="82">
        <f t="shared" si="13"/>
        <v>62689939.86859521</v>
      </c>
      <c r="T30" s="194">
        <v>2096963</v>
      </c>
      <c r="U30" s="82">
        <f t="shared" si="9"/>
        <v>64786902.86859521</v>
      </c>
      <c r="V30" s="194">
        <v>3146283</v>
      </c>
      <c r="W30" s="262">
        <f t="shared" si="10"/>
        <v>67933185.86859521</v>
      </c>
      <c r="X30" s="194">
        <v>2152613</v>
      </c>
      <c r="Y30" s="262">
        <f t="shared" si="11"/>
        <v>70085798.86859521</v>
      </c>
      <c r="Z30" s="194">
        <v>2606696</v>
      </c>
      <c r="AA30" s="262">
        <f t="shared" si="12"/>
        <v>72692494.86859521</v>
      </c>
      <c r="AB30" s="194">
        <v>2624179</v>
      </c>
      <c r="AC30" s="262">
        <f t="shared" si="14"/>
        <v>75316673.86859521</v>
      </c>
      <c r="AD30" s="5"/>
      <c r="AE30"/>
      <c r="AF30" s="5"/>
      <c r="AG30" s="14"/>
    </row>
    <row r="31" spans="1:33" ht="15">
      <c r="A31" s="186">
        <v>192</v>
      </c>
      <c r="B31" s="11" t="s">
        <v>55</v>
      </c>
      <c r="C31" s="41">
        <v>25301</v>
      </c>
      <c r="D31" s="17">
        <f t="shared" si="2"/>
        <v>33258625.245027937</v>
      </c>
      <c r="E31" s="13">
        <v>4671282</v>
      </c>
      <c r="F31" s="31">
        <f t="shared" si="3"/>
        <v>37929907.24502794</v>
      </c>
      <c r="G31" s="53">
        <v>1681384</v>
      </c>
      <c r="H31" s="34">
        <f t="shared" si="4"/>
        <v>39611291.24502794</v>
      </c>
      <c r="I31" s="101">
        <v>1257528</v>
      </c>
      <c r="J31" s="31">
        <f t="shared" si="5"/>
        <v>40868819.24502794</v>
      </c>
      <c r="K31" s="200">
        <v>3338735</v>
      </c>
      <c r="L31" s="194">
        <v>3310</v>
      </c>
      <c r="M31" s="37">
        <f t="shared" si="6"/>
        <v>44210864.24502794</v>
      </c>
      <c r="N31" s="194">
        <v>1558439.5276209787</v>
      </c>
      <c r="O31" s="37">
        <f t="shared" si="7"/>
        <v>45769303.772648916</v>
      </c>
      <c r="P31" s="194">
        <v>549686</v>
      </c>
      <c r="Q31" s="82">
        <f t="shared" si="8"/>
        <v>46318989.772648916</v>
      </c>
      <c r="R31" s="194">
        <v>2351400</v>
      </c>
      <c r="S31" s="82">
        <f t="shared" si="13"/>
        <v>48670389.772648916</v>
      </c>
      <c r="T31" s="194">
        <v>1215598</v>
      </c>
      <c r="U31" s="82">
        <f t="shared" si="9"/>
        <v>49885987.772648916</v>
      </c>
      <c r="V31" s="194">
        <v>2804376</v>
      </c>
      <c r="W31" s="262">
        <f t="shared" si="10"/>
        <v>52690363.772648916</v>
      </c>
      <c r="X31" s="194">
        <v>4172411</v>
      </c>
      <c r="Y31" s="262">
        <f t="shared" si="11"/>
        <v>56862774.772648916</v>
      </c>
      <c r="Z31" s="194">
        <v>2589908</v>
      </c>
      <c r="AA31" s="262">
        <f t="shared" si="12"/>
        <v>59452682.772648916</v>
      </c>
      <c r="AB31" s="194">
        <v>2706541</v>
      </c>
      <c r="AC31" s="262">
        <f t="shared" si="14"/>
        <v>62159223.772648916</v>
      </c>
      <c r="AD31" s="5"/>
      <c r="AE31"/>
      <c r="AF31" s="5"/>
      <c r="AG31" s="14"/>
    </row>
    <row r="32" spans="1:33" ht="15">
      <c r="A32" s="186">
        <v>305</v>
      </c>
      <c r="B32" s="11" t="s">
        <v>57</v>
      </c>
      <c r="C32" s="41">
        <v>18830</v>
      </c>
      <c r="D32" s="17">
        <f t="shared" si="2"/>
        <v>24752377.904583853</v>
      </c>
      <c r="E32" s="13">
        <v>3187609</v>
      </c>
      <c r="F32" s="31">
        <f t="shared" si="3"/>
        <v>27939986.904583853</v>
      </c>
      <c r="G32" s="53">
        <v>720075</v>
      </c>
      <c r="H32" s="34">
        <f t="shared" si="4"/>
        <v>28660061.904583853</v>
      </c>
      <c r="I32" s="101">
        <v>781135</v>
      </c>
      <c r="J32" s="31">
        <f t="shared" si="5"/>
        <v>29441196.904583853</v>
      </c>
      <c r="K32" s="200">
        <v>2151132</v>
      </c>
      <c r="L32" s="194">
        <v>62192</v>
      </c>
      <c r="M32" s="37">
        <f t="shared" si="6"/>
        <v>31654520.904583853</v>
      </c>
      <c r="N32" s="194">
        <v>1408024.4181693643</v>
      </c>
      <c r="O32" s="37">
        <f t="shared" si="7"/>
        <v>33062545.322753217</v>
      </c>
      <c r="P32" s="194">
        <v>926909</v>
      </c>
      <c r="Q32" s="82">
        <f t="shared" si="8"/>
        <v>33989454.32275322</v>
      </c>
      <c r="R32" s="194">
        <v>1232301</v>
      </c>
      <c r="S32" s="82">
        <f t="shared" si="13"/>
        <v>35221755.32275322</v>
      </c>
      <c r="T32" s="194">
        <v>1157039</v>
      </c>
      <c r="U32" s="82">
        <f t="shared" si="9"/>
        <v>36378794.32275322</v>
      </c>
      <c r="V32" s="194">
        <v>1714741</v>
      </c>
      <c r="W32" s="262">
        <f t="shared" si="10"/>
        <v>38093535.32275322</v>
      </c>
      <c r="X32" s="194">
        <v>1906120</v>
      </c>
      <c r="Y32" s="262">
        <f t="shared" si="11"/>
        <v>39999655.32275322</v>
      </c>
      <c r="Z32" s="194">
        <v>1780350</v>
      </c>
      <c r="AA32" s="262">
        <f t="shared" si="12"/>
        <v>41780005.32275322</v>
      </c>
      <c r="AB32" s="194">
        <v>1804549</v>
      </c>
      <c r="AC32" s="262">
        <f t="shared" si="14"/>
        <v>43584554.32275322</v>
      </c>
      <c r="AD32" s="5"/>
      <c r="AE32"/>
      <c r="AF32" s="5"/>
      <c r="AG32" s="14"/>
    </row>
    <row r="33" spans="1:33" ht="15">
      <c r="A33" s="186">
        <v>319</v>
      </c>
      <c r="B33" s="11" t="s">
        <v>59</v>
      </c>
      <c r="C33" s="41">
        <v>9111</v>
      </c>
      <c r="D33" s="17">
        <f t="shared" si="2"/>
        <v>11976575.4162859</v>
      </c>
      <c r="E33" s="13">
        <v>2268060</v>
      </c>
      <c r="F33" s="31">
        <f t="shared" si="3"/>
        <v>14244635.4162859</v>
      </c>
      <c r="G33" s="53">
        <v>480518</v>
      </c>
      <c r="H33" s="34">
        <f t="shared" si="4"/>
        <v>14725153.4162859</v>
      </c>
      <c r="I33" s="101">
        <v>21500</v>
      </c>
      <c r="J33" s="31">
        <f t="shared" si="5"/>
        <v>14746653.4162859</v>
      </c>
      <c r="K33" s="200">
        <v>1437733</v>
      </c>
      <c r="L33" s="194">
        <v>24639</v>
      </c>
      <c r="M33" s="37">
        <f t="shared" si="6"/>
        <v>16209025.4162859</v>
      </c>
      <c r="N33" s="194">
        <v>-351513.1463122107</v>
      </c>
      <c r="O33" s="37">
        <f t="shared" si="7"/>
        <v>15857512.26997369</v>
      </c>
      <c r="P33" s="194">
        <v>95491</v>
      </c>
      <c r="Q33" s="82">
        <f t="shared" si="8"/>
        <v>15953003.26997369</v>
      </c>
      <c r="R33" s="194">
        <v>575846</v>
      </c>
      <c r="S33" s="82">
        <f t="shared" si="13"/>
        <v>16528849.26997369</v>
      </c>
      <c r="T33" s="194">
        <v>269501</v>
      </c>
      <c r="U33" s="82">
        <f t="shared" si="9"/>
        <v>16798350.269973688</v>
      </c>
      <c r="V33" s="194">
        <v>221701</v>
      </c>
      <c r="W33" s="262">
        <f t="shared" si="10"/>
        <v>17020051.269973688</v>
      </c>
      <c r="X33" s="194">
        <v>4265985</v>
      </c>
      <c r="Y33" s="262">
        <f t="shared" si="11"/>
        <v>21286036.269973688</v>
      </c>
      <c r="Z33" s="194">
        <v>328946</v>
      </c>
      <c r="AA33" s="262">
        <f t="shared" si="12"/>
        <v>21614982.269973688</v>
      </c>
      <c r="AB33" s="194">
        <v>258660</v>
      </c>
      <c r="AC33" s="262">
        <f t="shared" si="14"/>
        <v>21873642.269973688</v>
      </c>
      <c r="AD33" s="5"/>
      <c r="AE33"/>
      <c r="AF33" s="5"/>
      <c r="AG33" s="14"/>
    </row>
    <row r="34" spans="1:33" ht="15">
      <c r="A34" s="186">
        <v>330</v>
      </c>
      <c r="B34" s="11" t="s">
        <v>61</v>
      </c>
      <c r="C34" s="41">
        <v>13881</v>
      </c>
      <c r="D34" s="17">
        <f t="shared" si="2"/>
        <v>18246827.280590996</v>
      </c>
      <c r="E34" s="13">
        <v>2517611</v>
      </c>
      <c r="F34" s="31">
        <f t="shared" si="3"/>
        <v>20764438.280590996</v>
      </c>
      <c r="G34" s="53">
        <v>652873</v>
      </c>
      <c r="H34" s="34">
        <f t="shared" si="4"/>
        <v>21417311.280590996</v>
      </c>
      <c r="I34" s="101">
        <v>849402</v>
      </c>
      <c r="J34" s="31">
        <f t="shared" si="5"/>
        <v>22266713.280590996</v>
      </c>
      <c r="K34" s="200">
        <v>2151691</v>
      </c>
      <c r="L34" s="194">
        <v>114333</v>
      </c>
      <c r="M34" s="37">
        <f t="shared" si="6"/>
        <v>24532737.280590996</v>
      </c>
      <c r="N34" s="194">
        <v>1064248.209750872</v>
      </c>
      <c r="O34" s="37">
        <f t="shared" si="7"/>
        <v>25596985.49034187</v>
      </c>
      <c r="P34" s="194">
        <v>822172</v>
      </c>
      <c r="Q34" s="82">
        <f t="shared" si="8"/>
        <v>26419157.49034187</v>
      </c>
      <c r="R34" s="194">
        <v>1116236</v>
      </c>
      <c r="S34" s="82">
        <f t="shared" si="13"/>
        <v>27535393.49034187</v>
      </c>
      <c r="T34" s="194">
        <v>1186863</v>
      </c>
      <c r="U34" s="82">
        <f t="shared" si="9"/>
        <v>28722256.49034187</v>
      </c>
      <c r="V34" s="194">
        <v>1758329</v>
      </c>
      <c r="W34" s="262">
        <f t="shared" si="10"/>
        <v>30480585.49034187</v>
      </c>
      <c r="X34" s="194">
        <v>1429732</v>
      </c>
      <c r="Y34" s="262">
        <f t="shared" si="11"/>
        <v>31910317.49034187</v>
      </c>
      <c r="Z34" s="194">
        <v>1509851</v>
      </c>
      <c r="AA34" s="262">
        <f t="shared" si="12"/>
        <v>33420168.49034187</v>
      </c>
      <c r="AB34" s="194">
        <v>1305738</v>
      </c>
      <c r="AC34" s="262">
        <f t="shared" si="14"/>
        <v>34725906.49034187</v>
      </c>
      <c r="AD34" s="5"/>
      <c r="AE34"/>
      <c r="AF34" s="5"/>
      <c r="AG34" s="14"/>
    </row>
    <row r="35" spans="1:33" ht="15">
      <c r="A35" s="186">
        <v>331</v>
      </c>
      <c r="B35" s="11" t="s">
        <v>63</v>
      </c>
      <c r="C35" s="41">
        <v>13492</v>
      </c>
      <c r="D35" s="17">
        <f t="shared" si="2"/>
        <v>17735479.696688548</v>
      </c>
      <c r="E35" s="13">
        <v>3395463</v>
      </c>
      <c r="F35" s="31">
        <f t="shared" si="3"/>
        <v>21130942.696688548</v>
      </c>
      <c r="G35" s="53">
        <v>819290</v>
      </c>
      <c r="H35" s="34">
        <f t="shared" si="4"/>
        <v>21950232.696688548</v>
      </c>
      <c r="I35" s="101">
        <v>147149</v>
      </c>
      <c r="J35" s="31">
        <f t="shared" si="5"/>
        <v>22097381.696688548</v>
      </c>
      <c r="K35" s="200">
        <v>2267832</v>
      </c>
      <c r="L35" s="194">
        <v>61271</v>
      </c>
      <c r="M35" s="37">
        <f t="shared" si="6"/>
        <v>24426484.696688548</v>
      </c>
      <c r="N35" s="194">
        <v>9351.832285769284</v>
      </c>
      <c r="O35" s="37">
        <f t="shared" si="7"/>
        <v>24435836.528974317</v>
      </c>
      <c r="P35" s="194">
        <v>-171707</v>
      </c>
      <c r="Q35" s="82">
        <f t="shared" si="8"/>
        <v>24264129.528974317</v>
      </c>
      <c r="R35" s="194">
        <v>1309031</v>
      </c>
      <c r="S35" s="82">
        <f t="shared" si="13"/>
        <v>25573160.528974317</v>
      </c>
      <c r="T35" s="194">
        <v>258566</v>
      </c>
      <c r="U35" s="82">
        <f t="shared" si="9"/>
        <v>25831726.528974317</v>
      </c>
      <c r="V35" s="194">
        <v>817633</v>
      </c>
      <c r="W35" s="262">
        <f t="shared" si="10"/>
        <v>26649359.528974317</v>
      </c>
      <c r="X35" s="194">
        <v>5313593</v>
      </c>
      <c r="Y35" s="262">
        <f t="shared" si="11"/>
        <v>31962952.528974317</v>
      </c>
      <c r="Z35" s="194">
        <v>496909</v>
      </c>
      <c r="AA35" s="262">
        <f t="shared" si="12"/>
        <v>32459861.528974317</v>
      </c>
      <c r="AB35" s="194">
        <v>397628</v>
      </c>
      <c r="AC35" s="262">
        <f t="shared" si="14"/>
        <v>32857489.528974317</v>
      </c>
      <c r="AD35" s="5"/>
      <c r="AE35"/>
      <c r="AF35" s="5"/>
      <c r="AG35" s="14"/>
    </row>
    <row r="36" spans="1:33" ht="15">
      <c r="A36" s="186">
        <v>360</v>
      </c>
      <c r="B36" s="11" t="s">
        <v>65</v>
      </c>
      <c r="C36" s="41">
        <v>20054</v>
      </c>
      <c r="D36" s="17">
        <f t="shared" si="2"/>
        <v>26361348.19429233</v>
      </c>
      <c r="E36" s="13">
        <v>5976689</v>
      </c>
      <c r="F36" s="31">
        <f t="shared" si="3"/>
        <v>32338037.19429233</v>
      </c>
      <c r="G36" s="53">
        <v>1281427</v>
      </c>
      <c r="H36" s="34">
        <f t="shared" si="4"/>
        <v>33619464.19429233</v>
      </c>
      <c r="I36" s="101">
        <v>482562</v>
      </c>
      <c r="J36" s="31">
        <f t="shared" si="5"/>
        <v>34102026.19429233</v>
      </c>
      <c r="K36" s="200">
        <v>3270239</v>
      </c>
      <c r="L36" s="194">
        <v>82271</v>
      </c>
      <c r="M36" s="37">
        <f t="shared" si="6"/>
        <v>37454536.19429233</v>
      </c>
      <c r="N36" s="194">
        <v>262327.33595158905</v>
      </c>
      <c r="O36" s="37">
        <f t="shared" si="7"/>
        <v>37716863.53024392</v>
      </c>
      <c r="P36" s="194">
        <v>-44305</v>
      </c>
      <c r="Q36" s="82">
        <f t="shared" si="8"/>
        <v>37672558.53024392</v>
      </c>
      <c r="R36" s="194">
        <v>705189</v>
      </c>
      <c r="S36" s="82">
        <f t="shared" si="13"/>
        <v>38377747.53024392</v>
      </c>
      <c r="T36" s="194">
        <v>636337</v>
      </c>
      <c r="U36" s="82">
        <f t="shared" si="9"/>
        <v>39014084.53024392</v>
      </c>
      <c r="V36" s="194">
        <v>1157129</v>
      </c>
      <c r="W36" s="262">
        <f t="shared" si="10"/>
        <v>40171213.53024392</v>
      </c>
      <c r="X36" s="194">
        <v>7534854</v>
      </c>
      <c r="Y36" s="262">
        <f t="shared" si="11"/>
        <v>47706067.53024392</v>
      </c>
      <c r="Z36" s="194">
        <v>927908</v>
      </c>
      <c r="AA36" s="262">
        <f t="shared" si="12"/>
        <v>48633975.53024392</v>
      </c>
      <c r="AB36" s="194">
        <v>713936</v>
      </c>
      <c r="AC36" s="262">
        <f t="shared" si="14"/>
        <v>49347911.53024392</v>
      </c>
      <c r="AD36" s="5"/>
      <c r="AE36"/>
      <c r="AF36" s="5"/>
      <c r="AG36" s="14"/>
    </row>
    <row r="37" spans="1:33" ht="15">
      <c r="A37" s="186">
        <v>380</v>
      </c>
      <c r="B37" s="11" t="s">
        <v>67</v>
      </c>
      <c r="C37" s="41">
        <v>187348</v>
      </c>
      <c r="D37" s="17">
        <f t="shared" si="2"/>
        <v>246272357.7093986</v>
      </c>
      <c r="E37" s="13">
        <v>15932059</v>
      </c>
      <c r="F37" s="31">
        <f t="shared" si="3"/>
        <v>262204416.7093986</v>
      </c>
      <c r="G37" s="53">
        <v>2781657</v>
      </c>
      <c r="H37" s="34">
        <f t="shared" si="4"/>
        <v>264986073.7093986</v>
      </c>
      <c r="I37" s="101">
        <v>4791966</v>
      </c>
      <c r="J37" s="31">
        <f t="shared" si="5"/>
        <v>269778039.7093986</v>
      </c>
      <c r="K37" s="200">
        <v>15003637</v>
      </c>
      <c r="L37" s="194">
        <v>358014</v>
      </c>
      <c r="M37" s="37">
        <f t="shared" si="6"/>
        <v>285139690.7093986</v>
      </c>
      <c r="N37" s="194">
        <v>-920720.8654702902</v>
      </c>
      <c r="O37" s="37">
        <f t="shared" si="7"/>
        <v>284218969.84392834</v>
      </c>
      <c r="P37" s="194">
        <v>3428343</v>
      </c>
      <c r="Q37" s="82">
        <f t="shared" si="8"/>
        <v>287647312.84392834</v>
      </c>
      <c r="R37" s="194">
        <v>8149534</v>
      </c>
      <c r="S37" s="82">
        <f t="shared" si="13"/>
        <v>295796846.84392834</v>
      </c>
      <c r="T37" s="194">
        <v>8712710</v>
      </c>
      <c r="U37" s="82">
        <f t="shared" si="9"/>
        <v>304509556.84392834</v>
      </c>
      <c r="V37" s="194">
        <v>13244673</v>
      </c>
      <c r="W37" s="262">
        <f t="shared" si="10"/>
        <v>317754229.84392834</v>
      </c>
      <c r="X37" s="194">
        <v>11894407</v>
      </c>
      <c r="Y37" s="262">
        <f t="shared" si="11"/>
        <v>329648636.84392834</v>
      </c>
      <c r="Z37" s="194">
        <v>11953030</v>
      </c>
      <c r="AA37" s="262">
        <f t="shared" si="12"/>
        <v>341601666.84392834</v>
      </c>
      <c r="AB37" s="194">
        <v>10947564</v>
      </c>
      <c r="AC37" s="262">
        <f t="shared" si="14"/>
        <v>352549230.84392834</v>
      </c>
      <c r="AD37" s="5"/>
      <c r="AE37"/>
      <c r="AF37" s="5"/>
      <c r="AG37" s="14"/>
    </row>
    <row r="38" spans="1:33" ht="15">
      <c r="A38" s="186">
        <v>381</v>
      </c>
      <c r="B38" s="11" t="s">
        <v>69</v>
      </c>
      <c r="C38" s="41">
        <v>38723</v>
      </c>
      <c r="D38" s="17">
        <f t="shared" si="2"/>
        <v>50902088.666978255</v>
      </c>
      <c r="E38" s="13">
        <v>6867751</v>
      </c>
      <c r="F38" s="31">
        <f t="shared" si="3"/>
        <v>57769839.666978255</v>
      </c>
      <c r="G38" s="53">
        <v>1054292</v>
      </c>
      <c r="H38" s="34">
        <f t="shared" si="4"/>
        <v>58824131.666978255</v>
      </c>
      <c r="I38" s="101">
        <v>983569</v>
      </c>
      <c r="J38" s="31">
        <f t="shared" si="5"/>
        <v>59807700.666978255</v>
      </c>
      <c r="K38" s="200">
        <v>5012353</v>
      </c>
      <c r="L38" s="194">
        <v>-18510</v>
      </c>
      <c r="M38" s="37">
        <f t="shared" si="6"/>
        <v>64801543.666978255</v>
      </c>
      <c r="N38" s="194">
        <v>1301132.5182035193</v>
      </c>
      <c r="O38" s="37">
        <f t="shared" si="7"/>
        <v>66102676.185181774</v>
      </c>
      <c r="P38" s="194">
        <v>1370074</v>
      </c>
      <c r="Q38" s="82">
        <f t="shared" si="8"/>
        <v>67472750.18518177</v>
      </c>
      <c r="R38" s="194">
        <v>1759645</v>
      </c>
      <c r="S38" s="82">
        <f t="shared" si="13"/>
        <v>69232395.18518177</v>
      </c>
      <c r="T38" s="194">
        <v>2282568</v>
      </c>
      <c r="U38" s="82">
        <f t="shared" si="9"/>
        <v>71514963.18518177</v>
      </c>
      <c r="V38" s="194">
        <v>3606853</v>
      </c>
      <c r="W38" s="262">
        <f t="shared" si="10"/>
        <v>75121816.18518177</v>
      </c>
      <c r="X38" s="194">
        <v>6552126</v>
      </c>
      <c r="Y38" s="262">
        <f t="shared" si="11"/>
        <v>81673942.18518177</v>
      </c>
      <c r="Z38" s="194">
        <v>2967878</v>
      </c>
      <c r="AA38" s="262">
        <f t="shared" si="12"/>
        <v>84641820.18518177</v>
      </c>
      <c r="AB38" s="194">
        <v>2976143</v>
      </c>
      <c r="AC38" s="262">
        <f t="shared" si="14"/>
        <v>87617963.18518177</v>
      </c>
      <c r="AD38" s="5"/>
      <c r="AE38"/>
      <c r="AF38" s="5"/>
      <c r="AG38" s="14"/>
    </row>
    <row r="39" spans="1:33" ht="15">
      <c r="A39" s="186">
        <v>382</v>
      </c>
      <c r="B39" s="11" t="s">
        <v>71</v>
      </c>
      <c r="C39" s="41">
        <v>21417</v>
      </c>
      <c r="D39" s="17">
        <f t="shared" si="2"/>
        <v>28153036.515266724</v>
      </c>
      <c r="E39" s="13">
        <v>8630171</v>
      </c>
      <c r="F39" s="31">
        <f t="shared" si="3"/>
        <v>36783207.515266724</v>
      </c>
      <c r="G39" s="53">
        <v>1503031</v>
      </c>
      <c r="H39" s="34">
        <f t="shared" si="4"/>
        <v>38286238.515266724</v>
      </c>
      <c r="I39" s="101">
        <v>233915</v>
      </c>
      <c r="J39" s="31">
        <f t="shared" si="5"/>
        <v>38520153.515266724</v>
      </c>
      <c r="K39" s="200">
        <v>5279172</v>
      </c>
      <c r="L39" s="194">
        <v>96485</v>
      </c>
      <c r="M39" s="37">
        <f t="shared" si="6"/>
        <v>43895810.515266724</v>
      </c>
      <c r="N39" s="194">
        <v>861726.6251159459</v>
      </c>
      <c r="O39" s="37">
        <f t="shared" si="7"/>
        <v>44757537.14038267</v>
      </c>
      <c r="P39" s="194">
        <v>1381762</v>
      </c>
      <c r="Q39" s="82">
        <f t="shared" si="8"/>
        <v>46139299.14038267</v>
      </c>
      <c r="R39" s="194">
        <v>1855670</v>
      </c>
      <c r="S39" s="82">
        <f t="shared" si="13"/>
        <v>47994969.14038267</v>
      </c>
      <c r="T39" s="194">
        <v>1335763</v>
      </c>
      <c r="U39" s="82">
        <f t="shared" si="9"/>
        <v>49330732.14038267</v>
      </c>
      <c r="V39" s="194">
        <v>2341574</v>
      </c>
      <c r="W39" s="262">
        <f t="shared" si="10"/>
        <v>51672306.14038267</v>
      </c>
      <c r="X39" s="194">
        <v>7242712</v>
      </c>
      <c r="Y39" s="262">
        <f t="shared" si="11"/>
        <v>58915018.14038267</v>
      </c>
      <c r="Z39" s="194">
        <v>2153284</v>
      </c>
      <c r="AA39" s="262">
        <f t="shared" si="12"/>
        <v>61068302.14038267</v>
      </c>
      <c r="AB39" s="194">
        <v>1867249</v>
      </c>
      <c r="AC39" s="262">
        <f t="shared" si="14"/>
        <v>62935551.14038267</v>
      </c>
      <c r="AD39" s="5"/>
      <c r="AE39"/>
      <c r="AF39" s="5"/>
      <c r="AG39" s="14"/>
    </row>
    <row r="40" spans="1:33" ht="15">
      <c r="A40" s="186">
        <v>428</v>
      </c>
      <c r="B40" s="11" t="s">
        <v>73</v>
      </c>
      <c r="C40" s="41">
        <v>9135</v>
      </c>
      <c r="D40" s="17">
        <f t="shared" si="2"/>
        <v>12008123.853339007</v>
      </c>
      <c r="E40" s="13">
        <v>2535593</v>
      </c>
      <c r="F40" s="31">
        <f t="shared" si="3"/>
        <v>14543716.853339007</v>
      </c>
      <c r="G40" s="53">
        <v>635368</v>
      </c>
      <c r="H40" s="34">
        <f t="shared" si="4"/>
        <v>15179084.853339007</v>
      </c>
      <c r="I40" s="101">
        <v>-94202</v>
      </c>
      <c r="J40" s="31">
        <f t="shared" si="5"/>
        <v>15084882.853339007</v>
      </c>
      <c r="K40" s="200">
        <v>1455368</v>
      </c>
      <c r="L40" s="194">
        <v>36851</v>
      </c>
      <c r="M40" s="37">
        <f t="shared" si="6"/>
        <v>16577101.853339007</v>
      </c>
      <c r="N40" s="194">
        <v>-86794.65772824734</v>
      </c>
      <c r="O40" s="37">
        <f t="shared" si="7"/>
        <v>16490307.19561076</v>
      </c>
      <c r="P40" s="194">
        <v>293847</v>
      </c>
      <c r="Q40" s="82">
        <f t="shared" si="8"/>
        <v>16784154.19561076</v>
      </c>
      <c r="R40" s="194">
        <v>-919701</v>
      </c>
      <c r="S40" s="82">
        <f t="shared" si="13"/>
        <v>15864453.195610762</v>
      </c>
      <c r="T40" s="194">
        <v>235418</v>
      </c>
      <c r="U40" s="82">
        <f t="shared" si="9"/>
        <v>16099871.195610762</v>
      </c>
      <c r="V40" s="194">
        <v>423084</v>
      </c>
      <c r="W40" s="262">
        <f t="shared" si="10"/>
        <v>16522955.195610762</v>
      </c>
      <c r="X40" s="194">
        <v>3201520</v>
      </c>
      <c r="Y40" s="262">
        <f t="shared" si="11"/>
        <v>19724475.19561076</v>
      </c>
      <c r="Z40" s="194">
        <v>280943</v>
      </c>
      <c r="AA40" s="262">
        <f t="shared" si="12"/>
        <v>20005418.19561076</v>
      </c>
      <c r="AB40" s="194">
        <v>156688</v>
      </c>
      <c r="AC40" s="262">
        <f t="shared" si="14"/>
        <v>20162106.19561076</v>
      </c>
      <c r="AD40" s="5"/>
      <c r="AE40"/>
      <c r="AF40" s="5"/>
      <c r="AG40" s="14"/>
    </row>
    <row r="41" spans="1:33" ht="15">
      <c r="A41" s="186">
        <v>461</v>
      </c>
      <c r="B41" s="11" t="s">
        <v>75</v>
      </c>
      <c r="C41" s="41">
        <v>10012</v>
      </c>
      <c r="D41" s="17">
        <f t="shared" si="2"/>
        <v>13160956.323987974</v>
      </c>
      <c r="E41" s="13">
        <v>3227345</v>
      </c>
      <c r="F41" s="31">
        <f t="shared" si="3"/>
        <v>16388301.323987974</v>
      </c>
      <c r="G41" s="53">
        <v>574503</v>
      </c>
      <c r="H41" s="34">
        <f t="shared" si="4"/>
        <v>16962804.323987976</v>
      </c>
      <c r="I41" s="101">
        <v>446637</v>
      </c>
      <c r="J41" s="31">
        <f t="shared" si="5"/>
        <v>17409441.323987976</v>
      </c>
      <c r="K41" s="200">
        <v>1732680</v>
      </c>
      <c r="L41" s="194">
        <v>-22598</v>
      </c>
      <c r="M41" s="37">
        <f t="shared" si="6"/>
        <v>19119523.323987976</v>
      </c>
      <c r="N41" s="194">
        <v>718612.987610817</v>
      </c>
      <c r="O41" s="37">
        <f t="shared" si="7"/>
        <v>19838136.311598793</v>
      </c>
      <c r="P41" s="194">
        <v>341924</v>
      </c>
      <c r="Q41" s="82">
        <f t="shared" si="8"/>
        <v>20180060.311598793</v>
      </c>
      <c r="R41" s="194">
        <v>276776</v>
      </c>
      <c r="S41" s="82">
        <f t="shared" si="13"/>
        <v>20456836.311598793</v>
      </c>
      <c r="T41" s="194">
        <v>694606</v>
      </c>
      <c r="U41" s="82">
        <f t="shared" si="9"/>
        <v>21151442.311598793</v>
      </c>
      <c r="V41" s="194">
        <v>1293174</v>
      </c>
      <c r="W41" s="262">
        <f t="shared" si="10"/>
        <v>22444616.311598793</v>
      </c>
      <c r="X41" s="194">
        <v>2931965</v>
      </c>
      <c r="Y41" s="262">
        <f t="shared" si="11"/>
        <v>25376581.311598793</v>
      </c>
      <c r="Z41" s="194">
        <v>995602</v>
      </c>
      <c r="AA41" s="262">
        <f t="shared" si="12"/>
        <v>26372183.311598793</v>
      </c>
      <c r="AB41" s="194">
        <v>1056344</v>
      </c>
      <c r="AC41" s="262">
        <f t="shared" si="14"/>
        <v>27428527.311598793</v>
      </c>
      <c r="AD41" s="5"/>
      <c r="AE41"/>
      <c r="AF41" s="5"/>
      <c r="AG41" s="14"/>
    </row>
    <row r="42" spans="1:33" ht="15">
      <c r="A42" s="186">
        <v>480</v>
      </c>
      <c r="B42" s="11" t="s">
        <v>77</v>
      </c>
      <c r="C42" s="41">
        <v>50694</v>
      </c>
      <c r="D42" s="17">
        <f t="shared" si="2"/>
        <v>66638186.16542612</v>
      </c>
      <c r="E42" s="13">
        <v>10116680</v>
      </c>
      <c r="F42" s="31">
        <f t="shared" si="3"/>
        <v>76754866.16542612</v>
      </c>
      <c r="G42" s="53">
        <v>1468224</v>
      </c>
      <c r="H42" s="34">
        <f t="shared" si="4"/>
        <v>78223090.16542612</v>
      </c>
      <c r="I42" s="101">
        <v>1648279</v>
      </c>
      <c r="J42" s="31">
        <f t="shared" si="5"/>
        <v>79871369.16542612</v>
      </c>
      <c r="K42" s="200">
        <v>6300724</v>
      </c>
      <c r="L42" s="194">
        <v>415565</v>
      </c>
      <c r="M42" s="37">
        <f t="shared" si="6"/>
        <v>86587658.16542612</v>
      </c>
      <c r="N42" s="194">
        <v>315939.76148049533</v>
      </c>
      <c r="O42" s="37">
        <f t="shared" si="7"/>
        <v>86903597.92690662</v>
      </c>
      <c r="P42" s="194">
        <v>1081484</v>
      </c>
      <c r="Q42" s="82">
        <f t="shared" si="8"/>
        <v>87985081.92690662</v>
      </c>
      <c r="R42" s="194">
        <v>438886</v>
      </c>
      <c r="S42" s="82">
        <f t="shared" si="13"/>
        <v>88423967.92690662</v>
      </c>
      <c r="T42" s="194">
        <v>2741012</v>
      </c>
      <c r="U42" s="82">
        <f t="shared" si="9"/>
        <v>91164979.92690662</v>
      </c>
      <c r="V42" s="194">
        <v>3805047</v>
      </c>
      <c r="W42" s="262">
        <f t="shared" si="10"/>
        <v>94970026.92690662</v>
      </c>
      <c r="X42" s="194">
        <v>9713042</v>
      </c>
      <c r="Y42" s="262">
        <f t="shared" si="11"/>
        <v>104683068.92690662</v>
      </c>
      <c r="Z42" s="194">
        <v>3834407</v>
      </c>
      <c r="AA42" s="262">
        <f t="shared" si="12"/>
        <v>108517475.92690662</v>
      </c>
      <c r="AB42" s="194">
        <v>3377949</v>
      </c>
      <c r="AC42" s="262">
        <f t="shared" si="14"/>
        <v>111895424.92690662</v>
      </c>
      <c r="AD42" s="5"/>
      <c r="AE42"/>
      <c r="AF42" s="5"/>
      <c r="AG42" s="14"/>
    </row>
    <row r="43" spans="1:33" ht="15">
      <c r="A43" s="186">
        <v>481</v>
      </c>
      <c r="B43" s="11" t="s">
        <v>79</v>
      </c>
      <c r="C43" s="41">
        <v>11094</v>
      </c>
      <c r="D43" s="17">
        <f t="shared" si="2"/>
        <v>14583265.027798899</v>
      </c>
      <c r="E43" s="13">
        <v>1793429</v>
      </c>
      <c r="F43" s="31">
        <f t="shared" si="3"/>
        <v>16376694.027798899</v>
      </c>
      <c r="G43" s="53">
        <v>1755884</v>
      </c>
      <c r="H43" s="34">
        <f t="shared" si="4"/>
        <v>18132578.0277989</v>
      </c>
      <c r="I43" s="101">
        <v>301413</v>
      </c>
      <c r="J43" s="31">
        <f t="shared" si="5"/>
        <v>18433991.0277989</v>
      </c>
      <c r="K43" s="200">
        <v>1090353</v>
      </c>
      <c r="L43" s="194">
        <v>3583</v>
      </c>
      <c r="M43" s="37">
        <f t="shared" si="6"/>
        <v>19527927.0277989</v>
      </c>
      <c r="N43" s="194">
        <v>-60616.40206208825</v>
      </c>
      <c r="O43" s="37">
        <f t="shared" si="7"/>
        <v>19467310.62573681</v>
      </c>
      <c r="P43" s="194">
        <v>141809</v>
      </c>
      <c r="Q43" s="82">
        <f t="shared" si="8"/>
        <v>19609119.62573681</v>
      </c>
      <c r="R43" s="194">
        <v>367878</v>
      </c>
      <c r="S43" s="82">
        <f t="shared" si="13"/>
        <v>19976997.62573681</v>
      </c>
      <c r="T43" s="194">
        <v>373062</v>
      </c>
      <c r="U43" s="82">
        <f t="shared" si="9"/>
        <v>20350059.62573681</v>
      </c>
      <c r="V43" s="194">
        <v>521807</v>
      </c>
      <c r="W43" s="262">
        <f t="shared" si="10"/>
        <v>20871866.62573681</v>
      </c>
      <c r="X43" s="194">
        <v>3105957</v>
      </c>
      <c r="Y43" s="262">
        <f t="shared" si="11"/>
        <v>23977823.62573681</v>
      </c>
      <c r="Z43" s="194">
        <v>841347</v>
      </c>
      <c r="AA43" s="262">
        <f t="shared" si="12"/>
        <v>24819170.62573681</v>
      </c>
      <c r="AB43" s="194">
        <v>635202</v>
      </c>
      <c r="AC43" s="262">
        <f t="shared" si="14"/>
        <v>25454372.62573681</v>
      </c>
      <c r="AD43" s="5"/>
      <c r="AE43"/>
      <c r="AF43" s="5"/>
      <c r="AG43" s="14"/>
    </row>
    <row r="44" spans="1:33" ht="15">
      <c r="A44" s="186">
        <v>482</v>
      </c>
      <c r="B44" s="11" t="s">
        <v>81</v>
      </c>
      <c r="C44" s="41">
        <v>16185</v>
      </c>
      <c r="D44" s="17">
        <f t="shared" si="2"/>
        <v>21275477.23768931</v>
      </c>
      <c r="E44" s="13">
        <v>4630905</v>
      </c>
      <c r="F44" s="31">
        <f t="shared" si="3"/>
        <v>25906382.23768931</v>
      </c>
      <c r="G44" s="53">
        <v>1198252</v>
      </c>
      <c r="H44" s="34">
        <f t="shared" si="4"/>
        <v>27104634.23768931</v>
      </c>
      <c r="I44" s="101">
        <v>4748</v>
      </c>
      <c r="J44" s="31">
        <f t="shared" si="5"/>
        <v>27109382.23768931</v>
      </c>
      <c r="K44" s="200">
        <v>1845205</v>
      </c>
      <c r="L44" s="194">
        <v>189912</v>
      </c>
      <c r="M44" s="37">
        <f t="shared" si="6"/>
        <v>29144499.23768931</v>
      </c>
      <c r="N44" s="194">
        <v>34219.11381153017</v>
      </c>
      <c r="O44" s="37">
        <f t="shared" si="7"/>
        <v>29178718.35150084</v>
      </c>
      <c r="P44" s="194">
        <v>279857</v>
      </c>
      <c r="Q44" s="82">
        <f t="shared" si="8"/>
        <v>29458575.35150084</v>
      </c>
      <c r="R44" s="194">
        <v>-295806</v>
      </c>
      <c r="S44" s="82">
        <f t="shared" si="13"/>
        <v>29162769.35150084</v>
      </c>
      <c r="T44" s="194">
        <v>458182</v>
      </c>
      <c r="U44" s="82">
        <f t="shared" si="9"/>
        <v>29620951.35150084</v>
      </c>
      <c r="V44" s="194">
        <v>1094628</v>
      </c>
      <c r="W44" s="262">
        <f t="shared" si="10"/>
        <v>30715579.35150084</v>
      </c>
      <c r="X44" s="194">
        <v>5428721</v>
      </c>
      <c r="Y44" s="262">
        <f t="shared" si="11"/>
        <v>36144300.35150084</v>
      </c>
      <c r="Z44" s="194">
        <v>937128</v>
      </c>
      <c r="AA44" s="262">
        <f t="shared" si="12"/>
        <v>37081428.35150084</v>
      </c>
      <c r="AB44" s="194">
        <v>677018</v>
      </c>
      <c r="AC44" s="262">
        <f t="shared" si="14"/>
        <v>37758446.35150084</v>
      </c>
      <c r="AD44" s="5"/>
      <c r="AE44"/>
      <c r="AF44" s="5"/>
      <c r="AG44" s="14"/>
    </row>
    <row r="45" spans="1:33" ht="15">
      <c r="A45" s="186">
        <v>483</v>
      </c>
      <c r="B45" s="11" t="s">
        <v>83</v>
      </c>
      <c r="C45" s="41">
        <v>32138</v>
      </c>
      <c r="D45" s="17">
        <f t="shared" si="2"/>
        <v>42245986.25053191</v>
      </c>
      <c r="E45" s="13">
        <v>5392743</v>
      </c>
      <c r="F45" s="31">
        <f t="shared" si="3"/>
        <v>47638729.25053191</v>
      </c>
      <c r="G45" s="53">
        <v>2298090</v>
      </c>
      <c r="H45" s="34">
        <f t="shared" si="4"/>
        <v>49936819.25053191</v>
      </c>
      <c r="I45" s="101">
        <v>111383</v>
      </c>
      <c r="J45" s="31">
        <f t="shared" si="5"/>
        <v>50048202.25053191</v>
      </c>
      <c r="K45" s="200">
        <v>2792600</v>
      </c>
      <c r="L45" s="194">
        <v>25203</v>
      </c>
      <c r="M45" s="37">
        <f t="shared" si="6"/>
        <v>52866005.25053191</v>
      </c>
      <c r="N45" s="194">
        <v>-403299.162021935</v>
      </c>
      <c r="O45" s="37">
        <f t="shared" si="7"/>
        <v>52462706.08850998</v>
      </c>
      <c r="P45" s="194">
        <v>430721</v>
      </c>
      <c r="Q45" s="82">
        <f t="shared" si="8"/>
        <v>52893427.08850998</v>
      </c>
      <c r="R45" s="194">
        <v>1215650</v>
      </c>
      <c r="S45" s="82">
        <f t="shared" si="13"/>
        <v>54109077.08850998</v>
      </c>
      <c r="T45" s="194">
        <v>1114953</v>
      </c>
      <c r="U45" s="82">
        <f t="shared" si="9"/>
        <v>55224030.08850998</v>
      </c>
      <c r="V45" s="194">
        <v>2067446</v>
      </c>
      <c r="W45" s="262">
        <f t="shared" si="10"/>
        <v>57291476.08850998</v>
      </c>
      <c r="X45" s="194">
        <v>5107815</v>
      </c>
      <c r="Y45" s="262">
        <f t="shared" si="11"/>
        <v>62399291.08850998</v>
      </c>
      <c r="Z45" s="194">
        <v>1881210</v>
      </c>
      <c r="AA45" s="262">
        <f t="shared" si="12"/>
        <v>64280501.08850998</v>
      </c>
      <c r="AB45" s="194">
        <v>1351597</v>
      </c>
      <c r="AC45" s="262">
        <f t="shared" si="14"/>
        <v>65632098.08850998</v>
      </c>
      <c r="AD45" s="5"/>
      <c r="AE45"/>
      <c r="AF45" s="5"/>
      <c r="AG45" s="14"/>
    </row>
    <row r="46" spans="1:33" ht="15">
      <c r="A46" s="186">
        <v>484</v>
      </c>
      <c r="B46" s="11" t="s">
        <v>85</v>
      </c>
      <c r="C46" s="41">
        <v>93101</v>
      </c>
      <c r="D46" s="17">
        <f t="shared" si="2"/>
        <v>122382959.92005636</v>
      </c>
      <c r="E46" s="13">
        <v>12516310</v>
      </c>
      <c r="F46" s="31">
        <f t="shared" si="3"/>
        <v>134899269.92005634</v>
      </c>
      <c r="G46" s="53">
        <v>4775122</v>
      </c>
      <c r="H46" s="34">
        <f t="shared" si="4"/>
        <v>139674391.92005634</v>
      </c>
      <c r="I46" s="101">
        <v>2588137</v>
      </c>
      <c r="J46" s="31">
        <f t="shared" si="5"/>
        <v>142262528.92005634</v>
      </c>
      <c r="K46" s="200">
        <v>9312038</v>
      </c>
      <c r="L46" s="194">
        <v>419358</v>
      </c>
      <c r="M46" s="37">
        <f t="shared" si="6"/>
        <v>151993924.92005634</v>
      </c>
      <c r="N46" s="194">
        <v>-1086173.22267735</v>
      </c>
      <c r="O46" s="37">
        <f t="shared" si="7"/>
        <v>150907751.697379</v>
      </c>
      <c r="P46" s="194">
        <v>1598945</v>
      </c>
      <c r="Q46" s="82">
        <f t="shared" si="8"/>
        <v>152506696.697379</v>
      </c>
      <c r="R46" s="194">
        <v>3663689</v>
      </c>
      <c r="S46" s="82">
        <f t="shared" si="13"/>
        <v>156170385.697379</v>
      </c>
      <c r="T46" s="194">
        <v>4482594</v>
      </c>
      <c r="U46" s="82">
        <f t="shared" si="9"/>
        <v>160652979.697379</v>
      </c>
      <c r="V46" s="194">
        <v>6125613</v>
      </c>
      <c r="W46" s="262">
        <f t="shared" si="10"/>
        <v>166778592.697379</v>
      </c>
      <c r="X46" s="194">
        <v>12626284</v>
      </c>
      <c r="Y46" s="262">
        <f t="shared" si="11"/>
        <v>179404876.697379</v>
      </c>
      <c r="Z46" s="194">
        <v>6715381</v>
      </c>
      <c r="AA46" s="262">
        <f t="shared" si="12"/>
        <v>186120257.697379</v>
      </c>
      <c r="AB46" s="194">
        <v>5459197</v>
      </c>
      <c r="AC46" s="262">
        <f t="shared" si="14"/>
        <v>191579454.697379</v>
      </c>
      <c r="AD46" s="5"/>
      <c r="AE46"/>
      <c r="AF46" s="5"/>
      <c r="AG46" s="14"/>
    </row>
    <row r="47" spans="1:33" ht="15">
      <c r="A47" s="186">
        <v>486</v>
      </c>
      <c r="B47" s="11" t="s">
        <v>87</v>
      </c>
      <c r="C47" s="41">
        <v>31378</v>
      </c>
      <c r="D47" s="17">
        <f t="shared" si="2"/>
        <v>41246952.41051684</v>
      </c>
      <c r="E47" s="13">
        <v>7411649</v>
      </c>
      <c r="F47" s="31">
        <f t="shared" si="3"/>
        <v>48658601.41051684</v>
      </c>
      <c r="G47" s="53">
        <v>1469397</v>
      </c>
      <c r="H47" s="34">
        <f t="shared" si="4"/>
        <v>50127998.41051684</v>
      </c>
      <c r="I47" s="101">
        <v>869459</v>
      </c>
      <c r="J47" s="31">
        <f t="shared" si="5"/>
        <v>50997457.41051684</v>
      </c>
      <c r="K47" s="200">
        <v>4474597</v>
      </c>
      <c r="L47" s="194">
        <v>71392</v>
      </c>
      <c r="M47" s="37">
        <f t="shared" si="6"/>
        <v>55543446.41051684</v>
      </c>
      <c r="N47" s="194">
        <v>1073647.6994858384</v>
      </c>
      <c r="O47" s="37">
        <f t="shared" si="7"/>
        <v>56617094.11000268</v>
      </c>
      <c r="P47" s="194">
        <v>990623</v>
      </c>
      <c r="Q47" s="82">
        <f t="shared" si="8"/>
        <v>57607717.11000268</v>
      </c>
      <c r="R47" s="194">
        <v>2130237</v>
      </c>
      <c r="S47" s="82">
        <f t="shared" si="13"/>
        <v>59737954.11000268</v>
      </c>
      <c r="T47" s="194">
        <v>1732605</v>
      </c>
      <c r="U47" s="82">
        <f t="shared" si="9"/>
        <v>61470559.11000268</v>
      </c>
      <c r="V47" s="194">
        <v>3214488</v>
      </c>
      <c r="W47" s="262">
        <f t="shared" si="10"/>
        <v>64685047.11000268</v>
      </c>
      <c r="X47" s="194">
        <v>5618419</v>
      </c>
      <c r="Y47" s="262">
        <f t="shared" si="11"/>
        <v>70303466.11000268</v>
      </c>
      <c r="Z47" s="194">
        <v>2934610</v>
      </c>
      <c r="AA47" s="262">
        <f t="shared" si="12"/>
        <v>73238076.11000268</v>
      </c>
      <c r="AB47" s="194">
        <v>3005569</v>
      </c>
      <c r="AC47" s="262">
        <f t="shared" si="14"/>
        <v>76243645.11000268</v>
      </c>
      <c r="AD47" s="5"/>
      <c r="AE47"/>
      <c r="AF47" s="5"/>
      <c r="AG47" s="14"/>
    </row>
    <row r="48" spans="1:33" ht="15">
      <c r="A48" s="186">
        <v>488</v>
      </c>
      <c r="B48" s="11" t="s">
        <v>89</v>
      </c>
      <c r="C48" s="41">
        <v>11014</v>
      </c>
      <c r="D48" s="17">
        <f t="shared" si="2"/>
        <v>14478103.570955208</v>
      </c>
      <c r="E48" s="13">
        <v>2644199</v>
      </c>
      <c r="F48" s="31">
        <f t="shared" si="3"/>
        <v>17122302.57095521</v>
      </c>
      <c r="G48" s="53">
        <v>704219</v>
      </c>
      <c r="H48" s="34">
        <f t="shared" si="4"/>
        <v>17826521.57095521</v>
      </c>
      <c r="I48" s="101">
        <v>732538</v>
      </c>
      <c r="J48" s="31">
        <f t="shared" si="5"/>
        <v>18559059.57095521</v>
      </c>
      <c r="K48" s="200">
        <v>2010403</v>
      </c>
      <c r="L48" s="194">
        <v>103186</v>
      </c>
      <c r="M48" s="37">
        <f t="shared" si="6"/>
        <v>20672648.57095521</v>
      </c>
      <c r="N48" s="194">
        <v>1107555.6359913647</v>
      </c>
      <c r="O48" s="37">
        <f t="shared" si="7"/>
        <v>21780204.206946574</v>
      </c>
      <c r="P48" s="194">
        <v>634361</v>
      </c>
      <c r="Q48" s="82">
        <f t="shared" si="8"/>
        <v>22414565.206946574</v>
      </c>
      <c r="R48" s="194">
        <v>512390</v>
      </c>
      <c r="S48" s="82">
        <f t="shared" si="13"/>
        <v>22926955.206946574</v>
      </c>
      <c r="T48" s="194">
        <v>867411</v>
      </c>
      <c r="U48" s="82">
        <f t="shared" si="9"/>
        <v>23794366.206946574</v>
      </c>
      <c r="V48" s="194">
        <v>1571978</v>
      </c>
      <c r="W48" s="262">
        <f t="shared" si="10"/>
        <v>25366344.206946574</v>
      </c>
      <c r="X48" s="194">
        <v>2738798</v>
      </c>
      <c r="Y48" s="262">
        <f t="shared" si="11"/>
        <v>28105142.206946574</v>
      </c>
      <c r="Z48" s="194">
        <v>1628749</v>
      </c>
      <c r="AA48" s="262">
        <f t="shared" si="12"/>
        <v>29733891.206946574</v>
      </c>
      <c r="AB48" s="194">
        <v>1381616</v>
      </c>
      <c r="AC48" s="262">
        <f t="shared" si="14"/>
        <v>31115507.206946574</v>
      </c>
      <c r="AD48" s="5"/>
      <c r="AE48"/>
      <c r="AF48" s="5"/>
      <c r="AG48" s="14"/>
    </row>
    <row r="49" spans="1:33" ht="15">
      <c r="A49" s="186">
        <v>509</v>
      </c>
      <c r="B49" s="11" t="s">
        <v>91</v>
      </c>
      <c r="C49" s="41">
        <v>5368</v>
      </c>
      <c r="D49" s="17">
        <f t="shared" si="2"/>
        <v>7056333.75421169</v>
      </c>
      <c r="E49" s="13">
        <v>1606129</v>
      </c>
      <c r="F49" s="31">
        <f t="shared" si="3"/>
        <v>8662462.75421169</v>
      </c>
      <c r="G49" s="53">
        <v>380938</v>
      </c>
      <c r="H49" s="34">
        <f t="shared" si="4"/>
        <v>9043400.75421169</v>
      </c>
      <c r="I49" s="101">
        <v>144739</v>
      </c>
      <c r="J49" s="31">
        <f t="shared" si="5"/>
        <v>9188139.75421169</v>
      </c>
      <c r="K49" s="200">
        <v>-131665</v>
      </c>
      <c r="L49" s="194">
        <v>40059</v>
      </c>
      <c r="M49" s="37">
        <f t="shared" si="6"/>
        <v>9096533.75421169</v>
      </c>
      <c r="N49" s="194">
        <v>-38366.053386449814</v>
      </c>
      <c r="O49" s="37">
        <f t="shared" si="7"/>
        <v>9058167.70082524</v>
      </c>
      <c r="P49" s="194">
        <v>62848</v>
      </c>
      <c r="Q49" s="82">
        <f t="shared" si="8"/>
        <v>9121015.70082524</v>
      </c>
      <c r="R49" s="194">
        <v>125239</v>
      </c>
      <c r="S49" s="82">
        <f t="shared" si="13"/>
        <v>9246254.70082524</v>
      </c>
      <c r="T49" s="194">
        <v>64008</v>
      </c>
      <c r="U49" s="82">
        <f t="shared" si="9"/>
        <v>9310262.70082524</v>
      </c>
      <c r="V49" s="194">
        <v>250256</v>
      </c>
      <c r="W49" s="262">
        <f t="shared" si="10"/>
        <v>9560518.70082524</v>
      </c>
      <c r="X49" s="194">
        <v>1992735</v>
      </c>
      <c r="Y49" s="262">
        <f t="shared" si="11"/>
        <v>11553253.70082524</v>
      </c>
      <c r="Z49" s="194">
        <v>103123</v>
      </c>
      <c r="AA49" s="262">
        <f t="shared" si="12"/>
        <v>11656376.70082524</v>
      </c>
      <c r="AB49" s="194">
        <v>33824</v>
      </c>
      <c r="AC49" s="262">
        <f t="shared" si="14"/>
        <v>11690200.70082524</v>
      </c>
      <c r="AD49" s="5"/>
      <c r="AE49"/>
      <c r="AF49" s="5"/>
      <c r="AG49" s="14"/>
    </row>
    <row r="50" spans="1:33" ht="15">
      <c r="A50" s="186">
        <v>512</v>
      </c>
      <c r="B50" s="11" t="s">
        <v>93</v>
      </c>
      <c r="C50" s="41">
        <v>3766</v>
      </c>
      <c r="D50" s="17">
        <f t="shared" si="2"/>
        <v>4950475.580916771</v>
      </c>
      <c r="E50" s="13">
        <v>1106854</v>
      </c>
      <c r="F50" s="31">
        <f t="shared" si="3"/>
        <v>6057329.580916771</v>
      </c>
      <c r="G50" s="53">
        <v>385123</v>
      </c>
      <c r="H50" s="34">
        <f t="shared" si="4"/>
        <v>6442452.580916771</v>
      </c>
      <c r="I50" s="101">
        <v>-55528</v>
      </c>
      <c r="J50" s="31">
        <f t="shared" si="5"/>
        <v>6386924.580916771</v>
      </c>
      <c r="K50" s="200">
        <v>355552</v>
      </c>
      <c r="L50" s="194">
        <v>47752</v>
      </c>
      <c r="M50" s="37">
        <f t="shared" si="6"/>
        <v>6790228.580916771</v>
      </c>
      <c r="N50" s="194">
        <v>25282.08363387268</v>
      </c>
      <c r="O50" s="37">
        <f t="shared" si="7"/>
        <v>6815510.664550643</v>
      </c>
      <c r="P50" s="194">
        <v>237452</v>
      </c>
      <c r="Q50" s="82">
        <f t="shared" si="8"/>
        <v>7052962.664550643</v>
      </c>
      <c r="R50" s="194">
        <v>247994</v>
      </c>
      <c r="S50" s="82">
        <f t="shared" si="13"/>
        <v>7300956.664550643</v>
      </c>
      <c r="T50" s="194">
        <v>41348</v>
      </c>
      <c r="U50" s="82">
        <f t="shared" si="9"/>
        <v>7342304.664550643</v>
      </c>
      <c r="V50" s="194">
        <v>480747</v>
      </c>
      <c r="W50" s="262">
        <f t="shared" si="10"/>
        <v>7823051.664550643</v>
      </c>
      <c r="X50" s="194">
        <v>999499</v>
      </c>
      <c r="Y50" s="262">
        <f t="shared" si="11"/>
        <v>8822550.664550643</v>
      </c>
      <c r="Z50" s="194">
        <v>123134</v>
      </c>
      <c r="AA50" s="262">
        <f t="shared" si="12"/>
        <v>8945684.664550643</v>
      </c>
      <c r="AB50" s="194">
        <v>88105</v>
      </c>
      <c r="AC50" s="262">
        <f t="shared" si="14"/>
        <v>9033789.664550643</v>
      </c>
      <c r="AD50" s="5"/>
      <c r="AE50"/>
      <c r="AF50" s="5"/>
      <c r="AG50" s="14"/>
    </row>
    <row r="51" spans="1:33" ht="15">
      <c r="A51" s="186">
        <v>513</v>
      </c>
      <c r="B51" s="11" t="s">
        <v>95</v>
      </c>
      <c r="C51" s="41">
        <v>9945</v>
      </c>
      <c r="D51" s="17">
        <f t="shared" si="2"/>
        <v>13072883.603881381</v>
      </c>
      <c r="E51" s="13">
        <v>4363768</v>
      </c>
      <c r="F51" s="31">
        <f t="shared" si="3"/>
        <v>17436651.60388138</v>
      </c>
      <c r="G51" s="53">
        <v>1105669</v>
      </c>
      <c r="H51" s="34">
        <f t="shared" si="4"/>
        <v>18542320.60388138</v>
      </c>
      <c r="I51" s="101">
        <v>1406744</v>
      </c>
      <c r="J51" s="31">
        <f t="shared" si="5"/>
        <v>19949064.60388138</v>
      </c>
      <c r="K51" s="200">
        <v>130795</v>
      </c>
      <c r="L51" s="194">
        <v>83817</v>
      </c>
      <c r="M51" s="37">
        <f t="shared" si="6"/>
        <v>20163676.60388138</v>
      </c>
      <c r="N51" s="194">
        <v>18666.0819805786</v>
      </c>
      <c r="O51" s="37">
        <f t="shared" si="7"/>
        <v>20182342.68586196</v>
      </c>
      <c r="P51" s="194">
        <v>463009</v>
      </c>
      <c r="Q51" s="82">
        <f t="shared" si="8"/>
        <v>20645351.68586196</v>
      </c>
      <c r="R51" s="194">
        <v>170041</v>
      </c>
      <c r="S51" s="82">
        <f t="shared" si="13"/>
        <v>20815392.68586196</v>
      </c>
      <c r="T51" s="194">
        <v>321023</v>
      </c>
      <c r="U51" s="82">
        <f t="shared" si="9"/>
        <v>21136415.68586196</v>
      </c>
      <c r="V51" s="194">
        <v>871282</v>
      </c>
      <c r="W51" s="262">
        <f t="shared" si="10"/>
        <v>22007697.68586196</v>
      </c>
      <c r="X51" s="194">
        <v>4395316</v>
      </c>
      <c r="Y51" s="262">
        <f t="shared" si="11"/>
        <v>26403013.68586196</v>
      </c>
      <c r="Z51" s="194">
        <v>598141</v>
      </c>
      <c r="AA51" s="262">
        <f t="shared" si="12"/>
        <v>27001154.68586196</v>
      </c>
      <c r="AB51" s="194">
        <v>383563</v>
      </c>
      <c r="AC51" s="262">
        <f t="shared" si="14"/>
        <v>27384717.68586196</v>
      </c>
      <c r="AD51" s="5"/>
      <c r="AE51"/>
      <c r="AF51" s="5"/>
      <c r="AG51" s="14"/>
    </row>
    <row r="52" spans="1:33" ht="15">
      <c r="A52" s="186">
        <v>560</v>
      </c>
      <c r="B52" s="11" t="s">
        <v>97</v>
      </c>
      <c r="C52" s="41">
        <v>5210</v>
      </c>
      <c r="D52" s="17">
        <f t="shared" si="2"/>
        <v>6848639.8769454</v>
      </c>
      <c r="E52" s="13">
        <v>2814142</v>
      </c>
      <c r="F52" s="31">
        <f t="shared" si="3"/>
        <v>9662781.876945399</v>
      </c>
      <c r="G52" s="53">
        <v>844963</v>
      </c>
      <c r="H52" s="34">
        <f t="shared" si="4"/>
        <v>10507744.876945399</v>
      </c>
      <c r="I52" s="101">
        <v>334601</v>
      </c>
      <c r="J52" s="31">
        <f t="shared" si="5"/>
        <v>10842345.876945399</v>
      </c>
      <c r="K52" s="200">
        <v>527841</v>
      </c>
      <c r="L52" s="194">
        <v>60942</v>
      </c>
      <c r="M52" s="37">
        <f t="shared" si="6"/>
        <v>11431128.876945399</v>
      </c>
      <c r="N52" s="194">
        <v>-37999.353230888024</v>
      </c>
      <c r="O52" s="37">
        <f t="shared" si="7"/>
        <v>11393129.52371451</v>
      </c>
      <c r="P52" s="194">
        <v>227031</v>
      </c>
      <c r="Q52" s="82">
        <f t="shared" si="8"/>
        <v>11620160.52371451</v>
      </c>
      <c r="R52" s="194">
        <v>579683</v>
      </c>
      <c r="S52" s="82">
        <f t="shared" si="13"/>
        <v>12199843.52371451</v>
      </c>
      <c r="T52" s="194">
        <v>156533</v>
      </c>
      <c r="U52" s="82">
        <f t="shared" si="9"/>
        <v>12356376.52371451</v>
      </c>
      <c r="V52" s="194">
        <v>404883</v>
      </c>
      <c r="W52" s="262">
        <f t="shared" si="10"/>
        <v>12761259.52371451</v>
      </c>
      <c r="X52" s="194">
        <v>2271604</v>
      </c>
      <c r="Y52" s="262">
        <f t="shared" si="11"/>
        <v>15032863.52371451</v>
      </c>
      <c r="Z52" s="194">
        <v>425081</v>
      </c>
      <c r="AA52" s="262">
        <f t="shared" si="12"/>
        <v>15457944.52371451</v>
      </c>
      <c r="AB52" s="194">
        <v>178439</v>
      </c>
      <c r="AC52" s="262">
        <f t="shared" si="14"/>
        <v>15636383.52371451</v>
      </c>
      <c r="AD52" s="5"/>
      <c r="AE52"/>
      <c r="AF52" s="5"/>
      <c r="AG52" s="14"/>
    </row>
    <row r="53" spans="1:33" ht="15">
      <c r="A53" s="186">
        <v>561</v>
      </c>
      <c r="B53" s="11" t="s">
        <v>99</v>
      </c>
      <c r="C53" s="41">
        <v>11653</v>
      </c>
      <c r="D53" s="17">
        <f t="shared" si="2"/>
        <v>15318080.707494192</v>
      </c>
      <c r="E53" s="13">
        <v>2405235</v>
      </c>
      <c r="F53" s="31">
        <f t="shared" si="3"/>
        <v>17723315.70749419</v>
      </c>
      <c r="G53" s="53">
        <v>872525</v>
      </c>
      <c r="H53" s="34">
        <f t="shared" si="4"/>
        <v>18595840.70749419</v>
      </c>
      <c r="I53" s="101">
        <v>356920</v>
      </c>
      <c r="J53" s="31">
        <f t="shared" si="5"/>
        <v>18952760.70749419</v>
      </c>
      <c r="K53" s="200">
        <v>456148</v>
      </c>
      <c r="L53" s="194">
        <v>75018</v>
      </c>
      <c r="M53" s="37">
        <f t="shared" si="6"/>
        <v>19483926.70749419</v>
      </c>
      <c r="N53" s="194">
        <v>-127345.98046056181</v>
      </c>
      <c r="O53" s="37">
        <f t="shared" si="7"/>
        <v>19356580.72703363</v>
      </c>
      <c r="P53" s="194">
        <v>182238</v>
      </c>
      <c r="Q53" s="82">
        <f t="shared" si="8"/>
        <v>19538818.72703363</v>
      </c>
      <c r="R53" s="194">
        <v>98068</v>
      </c>
      <c r="S53" s="82">
        <f t="shared" si="13"/>
        <v>19636886.72703363</v>
      </c>
      <c r="T53" s="194">
        <v>330963</v>
      </c>
      <c r="U53" s="82">
        <f t="shared" si="9"/>
        <v>19967849.72703363</v>
      </c>
      <c r="V53" s="194">
        <v>565380</v>
      </c>
      <c r="W53" s="262">
        <f t="shared" si="10"/>
        <v>20533229.72703363</v>
      </c>
      <c r="X53" s="194">
        <v>4407754</v>
      </c>
      <c r="Y53" s="262">
        <f t="shared" si="11"/>
        <v>24940983.72703363</v>
      </c>
      <c r="Z53" s="194">
        <v>556362</v>
      </c>
      <c r="AA53" s="262">
        <f t="shared" si="12"/>
        <v>25497345.72703363</v>
      </c>
      <c r="AB53" s="194">
        <v>369312</v>
      </c>
      <c r="AC53" s="262">
        <f t="shared" si="14"/>
        <v>25866657.72703363</v>
      </c>
      <c r="AD53" s="5"/>
      <c r="AE53"/>
      <c r="AF53" s="5"/>
      <c r="AG53" s="14"/>
    </row>
    <row r="54" spans="1:33" ht="15">
      <c r="A54" s="186">
        <v>562</v>
      </c>
      <c r="B54" s="11" t="s">
        <v>101</v>
      </c>
      <c r="C54" s="41">
        <v>20740</v>
      </c>
      <c r="D54" s="17">
        <f t="shared" si="2"/>
        <v>27263107.686726984</v>
      </c>
      <c r="E54" s="13">
        <v>4525605</v>
      </c>
      <c r="F54" s="31">
        <f t="shared" si="3"/>
        <v>31788712.686726984</v>
      </c>
      <c r="G54" s="53">
        <v>1824131</v>
      </c>
      <c r="H54" s="34">
        <f t="shared" si="4"/>
        <v>33612843.68672699</v>
      </c>
      <c r="I54" s="101">
        <v>566326</v>
      </c>
      <c r="J54" s="31">
        <f t="shared" si="5"/>
        <v>34179169.68672699</v>
      </c>
      <c r="K54" s="200">
        <v>2898888</v>
      </c>
      <c r="L54" s="194">
        <v>-34854</v>
      </c>
      <c r="M54" s="37">
        <f t="shared" si="6"/>
        <v>37043203.68672699</v>
      </c>
      <c r="N54" s="194">
        <v>-49686.615356743336</v>
      </c>
      <c r="O54" s="37">
        <f t="shared" si="7"/>
        <v>36993517.071370244</v>
      </c>
      <c r="P54" s="194">
        <v>-139242</v>
      </c>
      <c r="Q54" s="82">
        <f t="shared" si="8"/>
        <v>36854275.071370244</v>
      </c>
      <c r="R54" s="194">
        <v>363230</v>
      </c>
      <c r="S54" s="82">
        <f t="shared" si="13"/>
        <v>37217505.071370244</v>
      </c>
      <c r="T54" s="194">
        <v>870004</v>
      </c>
      <c r="U54" s="82">
        <f t="shared" si="9"/>
        <v>38087509.071370244</v>
      </c>
      <c r="V54" s="194">
        <v>842674</v>
      </c>
      <c r="W54" s="262">
        <f t="shared" si="10"/>
        <v>38930183.071370244</v>
      </c>
      <c r="X54" s="194">
        <v>6845284</v>
      </c>
      <c r="Y54" s="262">
        <f t="shared" si="11"/>
        <v>45775467.071370244</v>
      </c>
      <c r="Z54" s="194">
        <v>2251868</v>
      </c>
      <c r="AA54" s="262">
        <f t="shared" si="12"/>
        <v>48027335.071370244</v>
      </c>
      <c r="AB54" s="194">
        <v>703119</v>
      </c>
      <c r="AC54" s="262">
        <f t="shared" si="14"/>
        <v>48730454.071370244</v>
      </c>
      <c r="AD54" s="5"/>
      <c r="AE54"/>
      <c r="AF54" s="5"/>
      <c r="AG54" s="14"/>
    </row>
    <row r="55" spans="1:33" ht="15">
      <c r="A55" s="186">
        <v>563</v>
      </c>
      <c r="B55" s="11" t="s">
        <v>103</v>
      </c>
      <c r="C55" s="41">
        <v>7976</v>
      </c>
      <c r="D55" s="17">
        <f t="shared" si="2"/>
        <v>10484597.247316029</v>
      </c>
      <c r="E55" s="13">
        <v>4574341</v>
      </c>
      <c r="F55" s="31">
        <f t="shared" si="3"/>
        <v>15058938.247316029</v>
      </c>
      <c r="G55" s="53">
        <v>987800</v>
      </c>
      <c r="H55" s="34">
        <f t="shared" si="4"/>
        <v>16046738.247316029</v>
      </c>
      <c r="I55" s="101">
        <v>672047</v>
      </c>
      <c r="J55" s="31">
        <f t="shared" si="5"/>
        <v>16718785.247316029</v>
      </c>
      <c r="K55" s="200">
        <v>1908992</v>
      </c>
      <c r="L55" s="194">
        <v>106761</v>
      </c>
      <c r="M55" s="37">
        <f t="shared" si="6"/>
        <v>18734538.24731603</v>
      </c>
      <c r="N55" s="194">
        <v>348652.7060711011</v>
      </c>
      <c r="O55" s="37">
        <f t="shared" si="7"/>
        <v>19083190.95338713</v>
      </c>
      <c r="P55" s="194">
        <v>-98125</v>
      </c>
      <c r="Q55" s="82">
        <f t="shared" si="8"/>
        <v>18985065.95338713</v>
      </c>
      <c r="R55" s="194">
        <v>-1191762</v>
      </c>
      <c r="S55" s="82">
        <f t="shared" si="13"/>
        <v>17793303.95338713</v>
      </c>
      <c r="T55" s="194">
        <v>322363</v>
      </c>
      <c r="U55" s="82">
        <f t="shared" si="9"/>
        <v>18115666.95338713</v>
      </c>
      <c r="V55" s="194">
        <v>782968</v>
      </c>
      <c r="W55" s="262">
        <f t="shared" si="10"/>
        <v>18898634.95338713</v>
      </c>
      <c r="X55" s="194">
        <v>2396022</v>
      </c>
      <c r="Y55" s="262">
        <f t="shared" si="11"/>
        <v>21294656.95338713</v>
      </c>
      <c r="Z55" s="194">
        <v>660871</v>
      </c>
      <c r="AA55" s="262">
        <f t="shared" si="12"/>
        <v>21955527.95338713</v>
      </c>
      <c r="AB55" s="194">
        <v>498905</v>
      </c>
      <c r="AC55" s="262">
        <f t="shared" si="14"/>
        <v>22454432.95338713</v>
      </c>
      <c r="AD55" s="5"/>
      <c r="AE55"/>
      <c r="AF55" s="5"/>
      <c r="AG55" s="14"/>
    </row>
    <row r="56" spans="1:33" ht="15">
      <c r="A56" s="186">
        <v>580</v>
      </c>
      <c r="B56" s="11" t="s">
        <v>105</v>
      </c>
      <c r="C56" s="41">
        <v>140351</v>
      </c>
      <c r="D56" s="17">
        <f t="shared" si="2"/>
        <v>184493945.36836156</v>
      </c>
      <c r="E56" s="13">
        <v>16098563</v>
      </c>
      <c r="F56" s="31">
        <f t="shared" si="3"/>
        <v>200592508.36836156</v>
      </c>
      <c r="G56" s="53">
        <v>2849824</v>
      </c>
      <c r="H56" s="34">
        <f t="shared" si="4"/>
        <v>203442332.36836156</v>
      </c>
      <c r="I56" s="101">
        <v>3839553</v>
      </c>
      <c r="J56" s="31">
        <f t="shared" si="5"/>
        <v>207281885.36836156</v>
      </c>
      <c r="K56" s="200">
        <v>11533959</v>
      </c>
      <c r="L56" s="194">
        <v>-4339</v>
      </c>
      <c r="M56" s="37">
        <f t="shared" si="6"/>
        <v>218811505.36836156</v>
      </c>
      <c r="N56" s="194">
        <v>-811822.0729958415</v>
      </c>
      <c r="O56" s="37">
        <f t="shared" si="7"/>
        <v>217999683.29536572</v>
      </c>
      <c r="P56" s="194">
        <v>3601690</v>
      </c>
      <c r="Q56" s="82">
        <f t="shared" si="8"/>
        <v>221601373.29536572</v>
      </c>
      <c r="R56" s="194">
        <v>6781290</v>
      </c>
      <c r="S56" s="82">
        <f t="shared" si="13"/>
        <v>228382663.29536572</v>
      </c>
      <c r="T56" s="194">
        <v>5717639</v>
      </c>
      <c r="U56" s="82">
        <f t="shared" si="9"/>
        <v>234100302.29536572</v>
      </c>
      <c r="V56" s="194">
        <v>9876064</v>
      </c>
      <c r="W56" s="262">
        <f t="shared" si="10"/>
        <v>243976366.29536572</v>
      </c>
      <c r="X56" s="194">
        <v>10809921</v>
      </c>
      <c r="Y56" s="262">
        <f t="shared" si="11"/>
        <v>254786287.29536572</v>
      </c>
      <c r="Z56" s="194">
        <v>9665293</v>
      </c>
      <c r="AA56" s="262">
        <f t="shared" si="12"/>
        <v>264451580.29536572</v>
      </c>
      <c r="AB56" s="194">
        <v>8852888</v>
      </c>
      <c r="AC56" s="262">
        <f t="shared" si="14"/>
        <v>273304468.2953657</v>
      </c>
      <c r="AD56" s="5"/>
      <c r="AE56"/>
      <c r="AF56" s="5"/>
      <c r="AG56" s="14"/>
    </row>
    <row r="57" spans="1:33" ht="15">
      <c r="A57" s="186">
        <v>581</v>
      </c>
      <c r="B57" s="11" t="s">
        <v>107</v>
      </c>
      <c r="C57" s="41">
        <v>126489</v>
      </c>
      <c r="D57" s="17">
        <f t="shared" si="2"/>
        <v>166272093.93377095</v>
      </c>
      <c r="E57" s="13">
        <v>22285722</v>
      </c>
      <c r="F57" s="31">
        <f t="shared" si="3"/>
        <v>188557815.93377095</v>
      </c>
      <c r="G57" s="53">
        <v>4314779</v>
      </c>
      <c r="H57" s="34">
        <f t="shared" si="4"/>
        <v>192872594.93377095</v>
      </c>
      <c r="I57" s="101">
        <v>4016752</v>
      </c>
      <c r="J57" s="31">
        <f t="shared" si="5"/>
        <v>196889346.93377095</v>
      </c>
      <c r="K57" s="200">
        <v>12355146</v>
      </c>
      <c r="L57" s="194">
        <v>216081</v>
      </c>
      <c r="M57" s="37">
        <f t="shared" si="6"/>
        <v>209460573.93377095</v>
      </c>
      <c r="N57" s="194">
        <v>-1590960.3542844057</v>
      </c>
      <c r="O57" s="37">
        <f t="shared" si="7"/>
        <v>207869613.57948655</v>
      </c>
      <c r="P57" s="194">
        <v>1055480</v>
      </c>
      <c r="Q57" s="82">
        <f t="shared" si="8"/>
        <v>208925093.57948655</v>
      </c>
      <c r="R57" s="194">
        <v>4323765</v>
      </c>
      <c r="S57" s="82">
        <f t="shared" si="13"/>
        <v>213248858.57948655</v>
      </c>
      <c r="T57" s="194">
        <v>5059187</v>
      </c>
      <c r="U57" s="82">
        <f t="shared" si="9"/>
        <v>218308045.57948655</v>
      </c>
      <c r="V57" s="194">
        <v>8974080</v>
      </c>
      <c r="W57" s="262">
        <f t="shared" si="10"/>
        <v>227282125.57948655</v>
      </c>
      <c r="X57" s="194">
        <v>13722228</v>
      </c>
      <c r="Y57" s="262">
        <f t="shared" si="11"/>
        <v>241004353.57948655</v>
      </c>
      <c r="Z57" s="194">
        <v>8156148</v>
      </c>
      <c r="AA57" s="262">
        <f t="shared" si="12"/>
        <v>249160501.57948655</v>
      </c>
      <c r="AB57" s="194">
        <v>7387428</v>
      </c>
      <c r="AC57" s="262">
        <f t="shared" si="14"/>
        <v>256547929.57948655</v>
      </c>
      <c r="AD57" s="5"/>
      <c r="AE57"/>
      <c r="AF57" s="5"/>
      <c r="AG57" s="14"/>
    </row>
    <row r="58" spans="1:33" ht="15">
      <c r="A58" s="186">
        <v>582</v>
      </c>
      <c r="B58" s="11" t="s">
        <v>109</v>
      </c>
      <c r="C58" s="41">
        <v>14025</v>
      </c>
      <c r="D58" s="17">
        <f t="shared" si="2"/>
        <v>18436117.90290964</v>
      </c>
      <c r="E58" s="13">
        <v>4563089</v>
      </c>
      <c r="F58" s="31">
        <f t="shared" si="3"/>
        <v>22999206.90290964</v>
      </c>
      <c r="G58" s="53">
        <v>1221317</v>
      </c>
      <c r="H58" s="34">
        <f t="shared" si="4"/>
        <v>24220523.90290964</v>
      </c>
      <c r="I58" s="101">
        <v>1071939</v>
      </c>
      <c r="J58" s="31">
        <f t="shared" si="5"/>
        <v>25292462.90290964</v>
      </c>
      <c r="K58" s="200">
        <v>2178366</v>
      </c>
      <c r="L58" s="194">
        <v>14006</v>
      </c>
      <c r="M58" s="37">
        <f t="shared" si="6"/>
        <v>27484834.90290964</v>
      </c>
      <c r="N58" s="194">
        <v>881418.1412546635</v>
      </c>
      <c r="O58" s="37">
        <f t="shared" si="7"/>
        <v>28366253.044164304</v>
      </c>
      <c r="P58" s="194">
        <v>432852</v>
      </c>
      <c r="Q58" s="82">
        <f t="shared" si="8"/>
        <v>28799105.044164304</v>
      </c>
      <c r="R58" s="194">
        <v>1279408</v>
      </c>
      <c r="S58" s="82">
        <f t="shared" si="13"/>
        <v>30078513.044164304</v>
      </c>
      <c r="T58" s="194">
        <v>822885</v>
      </c>
      <c r="U58" s="82">
        <f t="shared" si="9"/>
        <v>30901398.044164304</v>
      </c>
      <c r="V58" s="194">
        <v>1725634</v>
      </c>
      <c r="W58" s="262">
        <f t="shared" si="10"/>
        <v>32627032.044164304</v>
      </c>
      <c r="X58" s="194">
        <v>3408804</v>
      </c>
      <c r="Y58" s="262">
        <f t="shared" si="11"/>
        <v>36035836.0441643</v>
      </c>
      <c r="Z58" s="194">
        <v>1398637</v>
      </c>
      <c r="AA58" s="262">
        <f t="shared" si="12"/>
        <v>37434473.0441643</v>
      </c>
      <c r="AB58" s="194">
        <v>1405718</v>
      </c>
      <c r="AC58" s="262">
        <f t="shared" si="14"/>
        <v>38840191.0441643</v>
      </c>
      <c r="AD58" s="5"/>
      <c r="AE58"/>
      <c r="AF58" s="5"/>
      <c r="AG58" s="14"/>
    </row>
    <row r="59" spans="1:33" ht="15">
      <c r="A59" s="186">
        <v>583</v>
      </c>
      <c r="B59" s="11" t="s">
        <v>111</v>
      </c>
      <c r="C59" s="41">
        <v>42007</v>
      </c>
      <c r="D59" s="17">
        <f t="shared" si="2"/>
        <v>55218966.470411785</v>
      </c>
      <c r="E59" s="13">
        <v>8289110</v>
      </c>
      <c r="F59" s="31">
        <f t="shared" si="3"/>
        <v>63508076.470411785</v>
      </c>
      <c r="G59" s="53">
        <v>2040525</v>
      </c>
      <c r="H59" s="34">
        <f t="shared" si="4"/>
        <v>65548601.470411785</v>
      </c>
      <c r="I59" s="101">
        <v>829074</v>
      </c>
      <c r="J59" s="31">
        <f t="shared" si="5"/>
        <v>66377675.470411785</v>
      </c>
      <c r="K59" s="200">
        <v>4070361</v>
      </c>
      <c r="L59" s="194">
        <v>143944</v>
      </c>
      <c r="M59" s="37">
        <f t="shared" si="6"/>
        <v>70591980.47041178</v>
      </c>
      <c r="N59" s="194">
        <v>377006.20610941947</v>
      </c>
      <c r="O59" s="37">
        <f t="shared" si="7"/>
        <v>70968986.6765212</v>
      </c>
      <c r="P59" s="194">
        <v>877485</v>
      </c>
      <c r="Q59" s="82">
        <f t="shared" si="8"/>
        <v>71846471.6765212</v>
      </c>
      <c r="R59" s="194">
        <v>995299</v>
      </c>
      <c r="S59" s="82">
        <f t="shared" si="13"/>
        <v>72841770.6765212</v>
      </c>
      <c r="T59" s="194">
        <v>1029268</v>
      </c>
      <c r="U59" s="82">
        <f t="shared" si="9"/>
        <v>73871038.6765212</v>
      </c>
      <c r="V59" s="194">
        <v>2193898</v>
      </c>
      <c r="W59" s="262">
        <f t="shared" si="10"/>
        <v>76064936.6765212</v>
      </c>
      <c r="X59" s="194">
        <v>11028382</v>
      </c>
      <c r="Y59" s="262">
        <f t="shared" si="11"/>
        <v>87093318.6765212</v>
      </c>
      <c r="Z59" s="194">
        <v>3775371</v>
      </c>
      <c r="AA59" s="262">
        <f t="shared" si="12"/>
        <v>90868689.6765212</v>
      </c>
      <c r="AB59" s="194">
        <v>2171781</v>
      </c>
      <c r="AC59" s="262">
        <f t="shared" si="14"/>
        <v>93040470.6765212</v>
      </c>
      <c r="AD59" s="5"/>
      <c r="AE59"/>
      <c r="AF59" s="5"/>
      <c r="AG59" s="14"/>
    </row>
    <row r="60" spans="1:33" ht="15">
      <c r="A60" s="186">
        <v>584</v>
      </c>
      <c r="B60" s="11" t="s">
        <v>113</v>
      </c>
      <c r="C60" s="41">
        <v>7557</v>
      </c>
      <c r="D60" s="17">
        <f t="shared" si="2"/>
        <v>9933814.117097195</v>
      </c>
      <c r="E60" s="13">
        <v>1621801</v>
      </c>
      <c r="F60" s="31">
        <f t="shared" si="3"/>
        <v>11555615.117097195</v>
      </c>
      <c r="G60" s="53">
        <v>253259</v>
      </c>
      <c r="H60" s="34">
        <f t="shared" si="4"/>
        <v>11808874.117097195</v>
      </c>
      <c r="I60" s="101">
        <v>270503</v>
      </c>
      <c r="J60" s="31">
        <f t="shared" si="5"/>
        <v>12079377.117097195</v>
      </c>
      <c r="K60" s="200">
        <v>844958</v>
      </c>
      <c r="L60" s="194">
        <v>32655</v>
      </c>
      <c r="M60" s="37">
        <f t="shared" si="6"/>
        <v>12956990.117097195</v>
      </c>
      <c r="N60" s="194">
        <v>92599.96787604317</v>
      </c>
      <c r="O60" s="37">
        <f t="shared" si="7"/>
        <v>13049590.084973238</v>
      </c>
      <c r="P60" s="194">
        <v>94208</v>
      </c>
      <c r="Q60" s="82">
        <f t="shared" si="8"/>
        <v>13143798.084973238</v>
      </c>
      <c r="R60" s="194">
        <v>141874</v>
      </c>
      <c r="S60" s="82">
        <f t="shared" si="13"/>
        <v>13285672.084973238</v>
      </c>
      <c r="T60" s="194">
        <v>351387</v>
      </c>
      <c r="U60" s="82">
        <f t="shared" si="9"/>
        <v>13637059.084973238</v>
      </c>
      <c r="V60" s="194">
        <v>687879</v>
      </c>
      <c r="W60" s="262">
        <f t="shared" si="10"/>
        <v>14324938.084973238</v>
      </c>
      <c r="X60" s="194">
        <v>1507011</v>
      </c>
      <c r="Y60" s="262">
        <f t="shared" si="11"/>
        <v>15831949.084973238</v>
      </c>
      <c r="Z60" s="194">
        <v>497447</v>
      </c>
      <c r="AA60" s="262">
        <f t="shared" si="12"/>
        <v>16329396.084973238</v>
      </c>
      <c r="AB60" s="194">
        <v>421353</v>
      </c>
      <c r="AC60" s="262">
        <f t="shared" si="14"/>
        <v>16750749.084973238</v>
      </c>
      <c r="AD60" s="5"/>
      <c r="AE60"/>
      <c r="AF60" s="5"/>
      <c r="AG60" s="14"/>
    </row>
    <row r="61" spans="1:33" ht="15">
      <c r="A61" s="186">
        <v>586</v>
      </c>
      <c r="B61" s="11" t="s">
        <v>115</v>
      </c>
      <c r="C61" s="41">
        <v>25503</v>
      </c>
      <c r="D61" s="17">
        <f t="shared" si="2"/>
        <v>33524157.923558258</v>
      </c>
      <c r="E61" s="13">
        <v>5947182</v>
      </c>
      <c r="F61" s="31">
        <f t="shared" si="3"/>
        <v>39471339.92355826</v>
      </c>
      <c r="G61" s="53">
        <v>2118771</v>
      </c>
      <c r="H61" s="34">
        <f t="shared" si="4"/>
        <v>41590110.92355826</v>
      </c>
      <c r="I61" s="101">
        <v>1394113</v>
      </c>
      <c r="J61" s="31">
        <f t="shared" si="5"/>
        <v>42984223.92355826</v>
      </c>
      <c r="K61" s="200">
        <v>1665019</v>
      </c>
      <c r="L61" s="194">
        <v>34230</v>
      </c>
      <c r="M61" s="37">
        <f t="shared" si="6"/>
        <v>44683472.92355826</v>
      </c>
      <c r="N61" s="194">
        <v>-586736.4434639812</v>
      </c>
      <c r="O61" s="37">
        <f t="shared" si="7"/>
        <v>44096736.48009428</v>
      </c>
      <c r="P61" s="194">
        <v>336708</v>
      </c>
      <c r="Q61" s="82">
        <f t="shared" si="8"/>
        <v>44433444.48009428</v>
      </c>
      <c r="R61" s="194">
        <v>543905</v>
      </c>
      <c r="S61" s="82">
        <f t="shared" si="13"/>
        <v>44977349.48009428</v>
      </c>
      <c r="T61" s="194">
        <v>1338526</v>
      </c>
      <c r="U61" s="82">
        <f t="shared" si="9"/>
        <v>46315875.48009428</v>
      </c>
      <c r="V61" s="194">
        <v>1581158</v>
      </c>
      <c r="W61" s="262">
        <f t="shared" si="10"/>
        <v>47897033.48009428</v>
      </c>
      <c r="X61" s="194">
        <v>5601280</v>
      </c>
      <c r="Y61" s="262">
        <f t="shared" si="11"/>
        <v>53498313.48009428</v>
      </c>
      <c r="Z61" s="194">
        <v>2675360</v>
      </c>
      <c r="AA61" s="262">
        <f t="shared" si="12"/>
        <v>56173673.48009428</v>
      </c>
      <c r="AB61" s="194">
        <v>1468579</v>
      </c>
      <c r="AC61" s="262">
        <f t="shared" si="14"/>
        <v>57642252.48009428</v>
      </c>
      <c r="AD61" s="5"/>
      <c r="AE61"/>
      <c r="AF61" s="5"/>
      <c r="AG61" s="14"/>
    </row>
    <row r="62" spans="1:33" ht="15">
      <c r="A62" s="186">
        <v>604</v>
      </c>
      <c r="B62" s="11" t="s">
        <v>117</v>
      </c>
      <c r="C62" s="41">
        <v>6493</v>
      </c>
      <c r="D62" s="17">
        <f t="shared" si="2"/>
        <v>8535166.7410761</v>
      </c>
      <c r="E62" s="13">
        <v>1522441</v>
      </c>
      <c r="F62" s="31">
        <f t="shared" si="3"/>
        <v>10057607.7410761</v>
      </c>
      <c r="G62" s="53">
        <v>400156</v>
      </c>
      <c r="H62" s="34">
        <f t="shared" si="4"/>
        <v>10457763.7410761</v>
      </c>
      <c r="I62" s="101">
        <v>142292</v>
      </c>
      <c r="J62" s="31">
        <f t="shared" si="5"/>
        <v>10600055.7410761</v>
      </c>
      <c r="K62" s="200">
        <v>1064163</v>
      </c>
      <c r="L62" s="194">
        <v>-7076</v>
      </c>
      <c r="M62" s="37">
        <f t="shared" si="6"/>
        <v>11657142.7410761</v>
      </c>
      <c r="N62" s="194">
        <v>-13949.026013081893</v>
      </c>
      <c r="O62" s="37">
        <f t="shared" si="7"/>
        <v>11643193.715063019</v>
      </c>
      <c r="P62" s="194">
        <v>374424</v>
      </c>
      <c r="Q62" s="82">
        <f t="shared" si="8"/>
        <v>12017617.715063019</v>
      </c>
      <c r="R62" s="194">
        <v>-68402</v>
      </c>
      <c r="S62" s="82">
        <f t="shared" si="13"/>
        <v>11949215.715063019</v>
      </c>
      <c r="T62" s="194">
        <v>166059</v>
      </c>
      <c r="U62" s="82">
        <f t="shared" si="9"/>
        <v>12115274.715063019</v>
      </c>
      <c r="V62" s="194">
        <v>362532</v>
      </c>
      <c r="W62" s="262">
        <f t="shared" si="10"/>
        <v>12477806.715063019</v>
      </c>
      <c r="X62" s="194">
        <v>1583303</v>
      </c>
      <c r="Y62" s="262">
        <f t="shared" si="11"/>
        <v>14061109.715063019</v>
      </c>
      <c r="Z62" s="194">
        <v>218263</v>
      </c>
      <c r="AA62" s="262">
        <f t="shared" si="12"/>
        <v>14279372.715063019</v>
      </c>
      <c r="AB62" s="194">
        <v>74813</v>
      </c>
      <c r="AC62" s="262">
        <f t="shared" si="14"/>
        <v>14354185.715063019</v>
      </c>
      <c r="AD62" s="5"/>
      <c r="AE62"/>
      <c r="AF62" s="5"/>
      <c r="AG62" s="14"/>
    </row>
    <row r="63" spans="1:33" ht="15">
      <c r="A63" s="186">
        <v>617</v>
      </c>
      <c r="B63" s="11" t="s">
        <v>119</v>
      </c>
      <c r="C63" s="41">
        <v>9682</v>
      </c>
      <c r="D63" s="17">
        <f t="shared" si="2"/>
        <v>12727165.314507747</v>
      </c>
      <c r="E63" s="13">
        <v>1780100</v>
      </c>
      <c r="F63" s="31">
        <f t="shared" si="3"/>
        <v>14507265.314507747</v>
      </c>
      <c r="G63" s="53">
        <v>222620</v>
      </c>
      <c r="H63" s="34">
        <f t="shared" si="4"/>
        <v>14729885.314507747</v>
      </c>
      <c r="I63" s="101">
        <v>41919</v>
      </c>
      <c r="J63" s="31">
        <f t="shared" si="5"/>
        <v>14771804.314507747</v>
      </c>
      <c r="K63" s="200">
        <v>572027</v>
      </c>
      <c r="L63" s="194">
        <v>17349</v>
      </c>
      <c r="M63" s="37">
        <f t="shared" si="6"/>
        <v>15361180.314507747</v>
      </c>
      <c r="N63" s="194">
        <v>13799.019581293687</v>
      </c>
      <c r="O63" s="37">
        <f t="shared" si="7"/>
        <v>15374979.33408904</v>
      </c>
      <c r="P63" s="194">
        <v>-202900</v>
      </c>
      <c r="Q63" s="82">
        <f t="shared" si="8"/>
        <v>15172079.33408904</v>
      </c>
      <c r="R63" s="194">
        <v>31282</v>
      </c>
      <c r="S63" s="82">
        <f t="shared" si="13"/>
        <v>15203361.33408904</v>
      </c>
      <c r="T63" s="194">
        <v>161787</v>
      </c>
      <c r="U63" s="82">
        <f t="shared" si="9"/>
        <v>15365148.33408904</v>
      </c>
      <c r="V63" s="194">
        <v>476841</v>
      </c>
      <c r="W63" s="262">
        <f t="shared" si="10"/>
        <v>15841989.33408904</v>
      </c>
      <c r="X63" s="194">
        <v>1514194</v>
      </c>
      <c r="Y63" s="262">
        <f t="shared" si="11"/>
        <v>17356183.33408904</v>
      </c>
      <c r="Z63" s="194">
        <v>300203</v>
      </c>
      <c r="AA63" s="262">
        <f t="shared" si="12"/>
        <v>17656386.33408904</v>
      </c>
      <c r="AB63" s="194">
        <v>101518</v>
      </c>
      <c r="AC63" s="262">
        <f t="shared" si="14"/>
        <v>17757904.33408904</v>
      </c>
      <c r="AD63" s="5"/>
      <c r="AE63"/>
      <c r="AF63" s="5"/>
      <c r="AG63" s="14"/>
    </row>
    <row r="64" spans="1:33" ht="15">
      <c r="A64" s="186">
        <v>642</v>
      </c>
      <c r="B64" s="11" t="s">
        <v>121</v>
      </c>
      <c r="C64" s="41">
        <v>7046</v>
      </c>
      <c r="D64" s="17">
        <f t="shared" si="2"/>
        <v>9262095.311508117</v>
      </c>
      <c r="E64" s="13">
        <v>2217886</v>
      </c>
      <c r="F64" s="31">
        <f t="shared" si="3"/>
        <v>11479981.311508117</v>
      </c>
      <c r="G64" s="53">
        <v>310886</v>
      </c>
      <c r="H64" s="34">
        <f t="shared" si="4"/>
        <v>11790867.311508117</v>
      </c>
      <c r="I64" s="101">
        <v>168416</v>
      </c>
      <c r="J64" s="31">
        <f t="shared" si="5"/>
        <v>11959283.311508117</v>
      </c>
      <c r="K64" s="200">
        <v>1808457</v>
      </c>
      <c r="L64" s="194">
        <v>48171</v>
      </c>
      <c r="M64" s="37">
        <f t="shared" si="6"/>
        <v>13815911.311508117</v>
      </c>
      <c r="N64" s="194">
        <v>14454.523442449048</v>
      </c>
      <c r="O64" s="37">
        <f t="shared" si="7"/>
        <v>13830365.834950566</v>
      </c>
      <c r="P64" s="194">
        <v>43242</v>
      </c>
      <c r="Q64" s="82">
        <f t="shared" si="8"/>
        <v>13873607.834950566</v>
      </c>
      <c r="R64" s="194">
        <v>-1564</v>
      </c>
      <c r="S64" s="82">
        <f t="shared" si="13"/>
        <v>13872043.834950566</v>
      </c>
      <c r="T64" s="194">
        <v>221321</v>
      </c>
      <c r="U64" s="82">
        <f t="shared" si="9"/>
        <v>14093364.834950566</v>
      </c>
      <c r="V64" s="194">
        <v>198947</v>
      </c>
      <c r="W64" s="262">
        <f t="shared" si="10"/>
        <v>14292311.834950566</v>
      </c>
      <c r="X64" s="194">
        <v>2890561</v>
      </c>
      <c r="Y64" s="262">
        <f t="shared" si="11"/>
        <v>17182872.834950566</v>
      </c>
      <c r="Z64" s="194">
        <v>461812</v>
      </c>
      <c r="AA64" s="262">
        <f t="shared" si="12"/>
        <v>17644684.834950566</v>
      </c>
      <c r="AB64" s="194">
        <v>242866</v>
      </c>
      <c r="AC64" s="262">
        <f t="shared" si="14"/>
        <v>17887550.834950566</v>
      </c>
      <c r="AD64" s="5"/>
      <c r="AE64"/>
      <c r="AF64" s="5"/>
      <c r="AG64" s="14"/>
    </row>
    <row r="65" spans="1:33" ht="15">
      <c r="A65" s="186">
        <v>643</v>
      </c>
      <c r="B65" s="11" t="s">
        <v>123</v>
      </c>
      <c r="C65" s="41">
        <v>10365</v>
      </c>
      <c r="D65" s="17">
        <f t="shared" si="2"/>
        <v>13624981.252310762</v>
      </c>
      <c r="E65" s="13">
        <v>2686973</v>
      </c>
      <c r="F65" s="31">
        <f t="shared" si="3"/>
        <v>16311954.252310762</v>
      </c>
      <c r="G65" s="53">
        <v>427278</v>
      </c>
      <c r="H65" s="34">
        <f t="shared" si="4"/>
        <v>16739232.252310762</v>
      </c>
      <c r="I65" s="101">
        <v>524011</v>
      </c>
      <c r="J65" s="31">
        <f t="shared" si="5"/>
        <v>17263243.25231076</v>
      </c>
      <c r="K65" s="200">
        <v>2243409</v>
      </c>
      <c r="L65" s="194">
        <v>73332</v>
      </c>
      <c r="M65" s="37">
        <f t="shared" si="6"/>
        <v>19579984.25231076</v>
      </c>
      <c r="N65" s="194">
        <v>738682.1321999729</v>
      </c>
      <c r="O65" s="37">
        <f t="shared" si="7"/>
        <v>20318666.384510733</v>
      </c>
      <c r="P65" s="194">
        <v>657589</v>
      </c>
      <c r="Q65" s="82">
        <f t="shared" si="8"/>
        <v>20976255.384510733</v>
      </c>
      <c r="R65" s="194">
        <v>335149</v>
      </c>
      <c r="S65" s="82">
        <f t="shared" si="13"/>
        <v>21311404.384510733</v>
      </c>
      <c r="T65" s="194">
        <v>653766</v>
      </c>
      <c r="U65" s="82">
        <f t="shared" si="9"/>
        <v>21965170.384510733</v>
      </c>
      <c r="V65" s="194">
        <v>1213432</v>
      </c>
      <c r="W65" s="262">
        <f t="shared" si="10"/>
        <v>23178602.384510733</v>
      </c>
      <c r="X65" s="194">
        <v>1828690</v>
      </c>
      <c r="Y65" s="262">
        <f t="shared" si="11"/>
        <v>25007292.384510733</v>
      </c>
      <c r="Z65" s="194">
        <v>993888</v>
      </c>
      <c r="AA65" s="262">
        <f t="shared" si="12"/>
        <v>26001180.384510733</v>
      </c>
      <c r="AB65" s="194">
        <v>786578</v>
      </c>
      <c r="AC65" s="262">
        <f t="shared" si="14"/>
        <v>26787758.384510733</v>
      </c>
      <c r="AD65" s="5"/>
      <c r="AE65"/>
      <c r="AF65" s="5"/>
      <c r="AG65" s="14"/>
    </row>
    <row r="66" spans="1:33" ht="15">
      <c r="A66" s="186">
        <v>662</v>
      </c>
      <c r="B66" s="11" t="s">
        <v>125</v>
      </c>
      <c r="C66" s="41">
        <v>29333</v>
      </c>
      <c r="D66" s="17">
        <f t="shared" si="2"/>
        <v>38558762.669949986</v>
      </c>
      <c r="E66" s="13">
        <v>4161359</v>
      </c>
      <c r="F66" s="31">
        <f t="shared" si="3"/>
        <v>42720121.669949986</v>
      </c>
      <c r="G66" s="53">
        <v>681848</v>
      </c>
      <c r="H66" s="34">
        <f t="shared" si="4"/>
        <v>43401969.669949986</v>
      </c>
      <c r="I66" s="101">
        <v>700092</v>
      </c>
      <c r="J66" s="31">
        <f t="shared" si="5"/>
        <v>44102061.669949986</v>
      </c>
      <c r="K66" s="200">
        <v>1863176</v>
      </c>
      <c r="L66" s="194">
        <v>37367</v>
      </c>
      <c r="M66" s="37">
        <f t="shared" si="6"/>
        <v>46002604.669949986</v>
      </c>
      <c r="N66" s="194">
        <v>-398886.3902728632</v>
      </c>
      <c r="O66" s="37">
        <f t="shared" si="7"/>
        <v>45603718.27967712</v>
      </c>
      <c r="P66" s="194">
        <v>-14782</v>
      </c>
      <c r="Q66" s="82">
        <f t="shared" si="8"/>
        <v>45588936.27967712</v>
      </c>
      <c r="R66" s="194">
        <v>-752242</v>
      </c>
      <c r="S66" s="82">
        <f t="shared" si="13"/>
        <v>44836694.27967712</v>
      </c>
      <c r="T66" s="194">
        <v>747925</v>
      </c>
      <c r="U66" s="82">
        <f t="shared" si="9"/>
        <v>45584619.27967712</v>
      </c>
      <c r="V66" s="194">
        <v>906933</v>
      </c>
      <c r="W66" s="262">
        <f t="shared" si="10"/>
        <v>46491552.27967712</v>
      </c>
      <c r="X66" s="194">
        <v>3579401</v>
      </c>
      <c r="Y66" s="262">
        <f t="shared" si="11"/>
        <v>50070953.27967712</v>
      </c>
      <c r="Z66" s="194">
        <v>971581</v>
      </c>
      <c r="AA66" s="262">
        <f t="shared" si="12"/>
        <v>51042534.27967712</v>
      </c>
      <c r="AB66" s="194">
        <v>381708</v>
      </c>
      <c r="AC66" s="262">
        <f t="shared" si="14"/>
        <v>51424242.27967712</v>
      </c>
      <c r="AD66" s="5"/>
      <c r="AE66"/>
      <c r="AF66" s="5"/>
      <c r="AG66" s="14"/>
    </row>
    <row r="67" spans="1:33" ht="15">
      <c r="A67" s="186">
        <v>665</v>
      </c>
      <c r="B67" s="11" t="s">
        <v>127</v>
      </c>
      <c r="C67" s="41">
        <v>12930</v>
      </c>
      <c r="D67" s="17">
        <f t="shared" si="2"/>
        <v>16996720.462361615</v>
      </c>
      <c r="E67" s="13">
        <v>3257631</v>
      </c>
      <c r="F67" s="31">
        <f t="shared" si="3"/>
        <v>20254351.462361615</v>
      </c>
      <c r="G67" s="53">
        <v>604464</v>
      </c>
      <c r="H67" s="34">
        <f t="shared" si="4"/>
        <v>20858815.462361615</v>
      </c>
      <c r="I67" s="101">
        <v>307822</v>
      </c>
      <c r="J67" s="31">
        <f t="shared" si="5"/>
        <v>21166637.462361615</v>
      </c>
      <c r="K67" s="200">
        <v>2093113</v>
      </c>
      <c r="L67" s="194">
        <v>13443</v>
      </c>
      <c r="M67" s="37">
        <f t="shared" si="6"/>
        <v>23273193.462361615</v>
      </c>
      <c r="N67" s="194">
        <v>4209.474611252546</v>
      </c>
      <c r="O67" s="37">
        <f t="shared" si="7"/>
        <v>23277402.936972868</v>
      </c>
      <c r="P67" s="194">
        <v>494567</v>
      </c>
      <c r="Q67" s="82">
        <f t="shared" si="8"/>
        <v>23771969.936972868</v>
      </c>
      <c r="R67" s="194">
        <v>1375734</v>
      </c>
      <c r="S67" s="82">
        <f t="shared" si="13"/>
        <v>25147703.936972868</v>
      </c>
      <c r="T67" s="194">
        <v>392710</v>
      </c>
      <c r="U67" s="82">
        <f t="shared" si="9"/>
        <v>25540413.936972868</v>
      </c>
      <c r="V67" s="194">
        <v>988860</v>
      </c>
      <c r="W67" s="262">
        <f t="shared" si="10"/>
        <v>26529273.936972868</v>
      </c>
      <c r="X67" s="194">
        <v>3223783</v>
      </c>
      <c r="Y67" s="262">
        <f t="shared" si="11"/>
        <v>29753056.936972868</v>
      </c>
      <c r="Z67" s="194">
        <v>899976</v>
      </c>
      <c r="AA67" s="262">
        <f t="shared" si="12"/>
        <v>30653032.936972868</v>
      </c>
      <c r="AB67" s="194">
        <v>498965</v>
      </c>
      <c r="AC67" s="262">
        <f t="shared" si="14"/>
        <v>31151997.936972868</v>
      </c>
      <c r="AD67" s="5"/>
      <c r="AE67"/>
      <c r="AF67" s="5"/>
      <c r="AG67" s="14"/>
    </row>
    <row r="68" spans="1:33" ht="15">
      <c r="A68" s="186">
        <v>680</v>
      </c>
      <c r="B68" s="11" t="s">
        <v>129</v>
      </c>
      <c r="C68" s="41">
        <v>123500</v>
      </c>
      <c r="D68" s="17">
        <f t="shared" si="2"/>
        <v>162342999.00244853</v>
      </c>
      <c r="E68" s="13">
        <v>15409216</v>
      </c>
      <c r="F68" s="31">
        <f t="shared" si="3"/>
        <v>177752215.00244853</v>
      </c>
      <c r="G68" s="53">
        <v>4077955</v>
      </c>
      <c r="H68" s="34">
        <f t="shared" si="4"/>
        <v>181830170.00244853</v>
      </c>
      <c r="I68" s="101">
        <v>4866002</v>
      </c>
      <c r="J68" s="31">
        <f t="shared" si="5"/>
        <v>186696172.00244853</v>
      </c>
      <c r="K68" s="200">
        <v>13830498</v>
      </c>
      <c r="L68" s="194">
        <v>198436</v>
      </c>
      <c r="M68" s="37">
        <f t="shared" si="6"/>
        <v>200725106.00244853</v>
      </c>
      <c r="N68" s="194">
        <v>211986.00498759747</v>
      </c>
      <c r="O68" s="37">
        <f t="shared" si="7"/>
        <v>200937092.00743613</v>
      </c>
      <c r="P68" s="194">
        <v>2830342</v>
      </c>
      <c r="Q68" s="82">
        <f t="shared" si="8"/>
        <v>203767434.00743613</v>
      </c>
      <c r="R68" s="194">
        <v>5077711</v>
      </c>
      <c r="S68" s="82">
        <f t="shared" si="13"/>
        <v>208845145.00743613</v>
      </c>
      <c r="T68" s="194">
        <v>6239759</v>
      </c>
      <c r="U68" s="82">
        <f t="shared" si="9"/>
        <v>215084904.00743613</v>
      </c>
      <c r="V68" s="194">
        <v>9998335</v>
      </c>
      <c r="W68" s="262">
        <f t="shared" si="10"/>
        <v>225083239.00743613</v>
      </c>
      <c r="X68" s="194">
        <v>9322692</v>
      </c>
      <c r="Y68" s="262">
        <f t="shared" si="11"/>
        <v>234405931.00743613</v>
      </c>
      <c r="Z68" s="194">
        <v>8752653</v>
      </c>
      <c r="AA68" s="262">
        <f t="shared" si="12"/>
        <v>243158584.00743613</v>
      </c>
      <c r="AB68" s="194">
        <v>8091857</v>
      </c>
      <c r="AC68" s="262">
        <f t="shared" si="14"/>
        <v>251250441.00743613</v>
      </c>
      <c r="AD68" s="5"/>
      <c r="AE68"/>
      <c r="AF68" s="5"/>
      <c r="AG68" s="14"/>
    </row>
    <row r="69" spans="1:33" ht="15">
      <c r="A69" s="186">
        <v>682</v>
      </c>
      <c r="B69" s="11" t="s">
        <v>131</v>
      </c>
      <c r="C69" s="41">
        <v>29413</v>
      </c>
      <c r="D69" s="17">
        <f t="shared" si="2"/>
        <v>38663924.126793675</v>
      </c>
      <c r="E69" s="13">
        <v>5838910</v>
      </c>
      <c r="F69" s="31">
        <f t="shared" si="3"/>
        <v>44502834.126793675</v>
      </c>
      <c r="G69" s="53">
        <v>1279161</v>
      </c>
      <c r="H69" s="34">
        <f t="shared" si="4"/>
        <v>45781995.126793675</v>
      </c>
      <c r="I69" s="101">
        <v>248756</v>
      </c>
      <c r="J69" s="31">
        <f t="shared" si="5"/>
        <v>46030751.126793675</v>
      </c>
      <c r="K69" s="200">
        <v>3630672</v>
      </c>
      <c r="L69" s="194">
        <v>76950</v>
      </c>
      <c r="M69" s="37">
        <f t="shared" si="6"/>
        <v>49738373.126793675</v>
      </c>
      <c r="N69" s="194">
        <v>10057.571673683822</v>
      </c>
      <c r="O69" s="37">
        <f t="shared" si="7"/>
        <v>49748430.69846736</v>
      </c>
      <c r="P69" s="194">
        <v>1192865</v>
      </c>
      <c r="Q69" s="82">
        <f t="shared" si="8"/>
        <v>50941295.69846736</v>
      </c>
      <c r="R69" s="194">
        <v>1583566</v>
      </c>
      <c r="S69" s="82">
        <f t="shared" si="13"/>
        <v>52524861.69846736</v>
      </c>
      <c r="T69" s="194">
        <v>901428</v>
      </c>
      <c r="U69" s="82">
        <f t="shared" si="9"/>
        <v>53426289.69846736</v>
      </c>
      <c r="V69" s="194">
        <v>1354271</v>
      </c>
      <c r="W69" s="262">
        <f t="shared" si="10"/>
        <v>54780560.69846736</v>
      </c>
      <c r="X69" s="194">
        <v>4772344</v>
      </c>
      <c r="Y69" s="262">
        <f t="shared" si="11"/>
        <v>59552904.69846736</v>
      </c>
      <c r="Z69" s="194">
        <v>2023079</v>
      </c>
      <c r="AA69" s="262">
        <f t="shared" si="12"/>
        <v>61575983.69846736</v>
      </c>
      <c r="AB69" s="194">
        <v>731991</v>
      </c>
      <c r="AC69" s="262">
        <f t="shared" si="14"/>
        <v>62307974.69846736</v>
      </c>
      <c r="AD69" s="5"/>
      <c r="AE69"/>
      <c r="AF69" s="5"/>
      <c r="AG69" s="14"/>
    </row>
    <row r="70" spans="1:33" ht="15">
      <c r="A70" s="186">
        <v>683</v>
      </c>
      <c r="B70" s="11" t="s">
        <v>133</v>
      </c>
      <c r="C70" s="41">
        <v>32911</v>
      </c>
      <c r="D70" s="17">
        <f aca="true" t="shared" si="18" ref="D70:D133">(12060000000/9174464)*C70</f>
        <v>43262108.827284075</v>
      </c>
      <c r="E70" s="13">
        <v>6265405</v>
      </c>
      <c r="F70" s="31">
        <f t="shared" si="3"/>
        <v>49527513.827284075</v>
      </c>
      <c r="G70" s="53">
        <v>1294657</v>
      </c>
      <c r="H70" s="34">
        <f t="shared" si="4"/>
        <v>50822170.827284075</v>
      </c>
      <c r="I70" s="101">
        <v>1562479</v>
      </c>
      <c r="J70" s="31">
        <f t="shared" si="5"/>
        <v>52384649.827284075</v>
      </c>
      <c r="K70" s="200">
        <v>2276185</v>
      </c>
      <c r="L70" s="194">
        <v>111076</v>
      </c>
      <c r="M70" s="37">
        <f t="shared" si="6"/>
        <v>54771910.827284075</v>
      </c>
      <c r="N70" s="194">
        <v>462505.0327866152</v>
      </c>
      <c r="O70" s="37">
        <f t="shared" si="7"/>
        <v>55234415.86007069</v>
      </c>
      <c r="P70" s="194">
        <v>147725</v>
      </c>
      <c r="Q70" s="82">
        <f t="shared" si="8"/>
        <v>55382140.86007069</v>
      </c>
      <c r="R70" s="194">
        <v>1234239</v>
      </c>
      <c r="S70" s="82">
        <f t="shared" si="13"/>
        <v>56616379.86007069</v>
      </c>
      <c r="T70" s="194">
        <v>1444226</v>
      </c>
      <c r="U70" s="82">
        <f t="shared" si="9"/>
        <v>58060605.86007069</v>
      </c>
      <c r="V70" s="194">
        <v>2606751</v>
      </c>
      <c r="W70" s="262">
        <f t="shared" si="10"/>
        <v>60667356.86007069</v>
      </c>
      <c r="X70" s="194">
        <v>3166995</v>
      </c>
      <c r="Y70" s="262">
        <f t="shared" si="11"/>
        <v>63834351.86007069</v>
      </c>
      <c r="Z70" s="194">
        <v>1791708</v>
      </c>
      <c r="AA70" s="262">
        <f t="shared" si="12"/>
        <v>65626059.86007069</v>
      </c>
      <c r="AB70" s="194">
        <v>1498592</v>
      </c>
      <c r="AC70" s="262">
        <f t="shared" si="14"/>
        <v>67124651.86007069</v>
      </c>
      <c r="AD70" s="5"/>
      <c r="AE70"/>
      <c r="AF70" s="5"/>
      <c r="AG70" s="14"/>
    </row>
    <row r="71" spans="1:33" ht="15">
      <c r="A71" s="186">
        <v>684</v>
      </c>
      <c r="B71" s="11" t="s">
        <v>135</v>
      </c>
      <c r="C71" s="41">
        <v>10962</v>
      </c>
      <c r="D71" s="17">
        <f t="shared" si="18"/>
        <v>14409748.624006808</v>
      </c>
      <c r="E71" s="13">
        <v>1187616</v>
      </c>
      <c r="F71" s="31">
        <f aca="true" t="shared" si="19" ref="F71:F134">D71+E71</f>
        <v>15597364.624006808</v>
      </c>
      <c r="G71" s="53">
        <v>393252</v>
      </c>
      <c r="H71" s="34">
        <f aca="true" t="shared" si="20" ref="H71:H134">F71+G71</f>
        <v>15990616.624006808</v>
      </c>
      <c r="I71" s="101">
        <v>680623</v>
      </c>
      <c r="J71" s="31">
        <f aca="true" t="shared" si="21" ref="J71:J134">H71+I71</f>
        <v>16671239.624006808</v>
      </c>
      <c r="K71" s="200">
        <v>838310</v>
      </c>
      <c r="L71" s="194">
        <v>-2830</v>
      </c>
      <c r="M71" s="37">
        <f aca="true" t="shared" si="22" ref="M71:M134">J71+K71+L71</f>
        <v>17506719.624006808</v>
      </c>
      <c r="N71" s="194">
        <v>-155908.58927389234</v>
      </c>
      <c r="O71" s="37">
        <f aca="true" t="shared" si="23" ref="O71:O134">M71+N71</f>
        <v>17350811.034732915</v>
      </c>
      <c r="P71" s="194">
        <v>290894</v>
      </c>
      <c r="Q71" s="82">
        <f aca="true" t="shared" si="24" ref="Q71:Q134">O71+P71</f>
        <v>17641705.034732915</v>
      </c>
      <c r="R71" s="194">
        <v>549743</v>
      </c>
      <c r="S71" s="82">
        <f aca="true" t="shared" si="25" ref="S71:S134">Q71+R71</f>
        <v>18191448.034732915</v>
      </c>
      <c r="T71" s="194">
        <v>160924</v>
      </c>
      <c r="U71" s="82">
        <f aca="true" t="shared" si="26" ref="U71:U134">T71+S71</f>
        <v>18352372.034732915</v>
      </c>
      <c r="V71" s="194">
        <v>407356</v>
      </c>
      <c r="W71" s="262">
        <f aca="true" t="shared" si="27" ref="W71:W134">V71+U71</f>
        <v>18759728.034732915</v>
      </c>
      <c r="X71" s="194">
        <v>2497215</v>
      </c>
      <c r="Y71" s="262">
        <f aca="true" t="shared" si="28" ref="Y71:Y134">W71+X71</f>
        <v>21256943.034732915</v>
      </c>
      <c r="Z71" s="194">
        <v>391913</v>
      </c>
      <c r="AA71" s="262">
        <f aca="true" t="shared" si="29" ref="AA71:AA134">Z71+Y71</f>
        <v>21648856.034732915</v>
      </c>
      <c r="AB71" s="194">
        <v>66099</v>
      </c>
      <c r="AC71" s="262">
        <f t="shared" si="14"/>
        <v>21714955.034732915</v>
      </c>
      <c r="AD71" s="5"/>
      <c r="AE71"/>
      <c r="AF71" s="5"/>
      <c r="AG71" s="14"/>
    </row>
    <row r="72" spans="1:33" ht="15">
      <c r="A72" s="186">
        <v>685</v>
      </c>
      <c r="B72" s="11" t="s">
        <v>137</v>
      </c>
      <c r="C72" s="41">
        <v>26378</v>
      </c>
      <c r="D72" s="17">
        <f t="shared" si="18"/>
        <v>34674361.357786134</v>
      </c>
      <c r="E72" s="13">
        <v>6275978</v>
      </c>
      <c r="F72" s="31">
        <f t="shared" si="19"/>
        <v>40950339.357786134</v>
      </c>
      <c r="G72" s="53">
        <v>1369034</v>
      </c>
      <c r="H72" s="34">
        <f t="shared" si="20"/>
        <v>42319373.357786134</v>
      </c>
      <c r="I72" s="101">
        <v>1118609</v>
      </c>
      <c r="J72" s="31">
        <f t="shared" si="21"/>
        <v>43437982.357786134</v>
      </c>
      <c r="K72" s="200">
        <v>3244381</v>
      </c>
      <c r="L72" s="194">
        <v>111022</v>
      </c>
      <c r="M72" s="37">
        <f t="shared" si="22"/>
        <v>46793385.357786134</v>
      </c>
      <c r="N72" s="194">
        <v>-98622.42217358202</v>
      </c>
      <c r="O72" s="37">
        <f t="shared" si="23"/>
        <v>46694762.93561255</v>
      </c>
      <c r="P72" s="194">
        <v>599376</v>
      </c>
      <c r="Q72" s="82">
        <f t="shared" si="24"/>
        <v>47294138.93561255</v>
      </c>
      <c r="R72" s="194">
        <v>334508</v>
      </c>
      <c r="S72" s="82">
        <f t="shared" si="25"/>
        <v>47628646.93561255</v>
      </c>
      <c r="T72" s="194">
        <v>775805</v>
      </c>
      <c r="U72" s="82">
        <f t="shared" si="26"/>
        <v>48404451.93561255</v>
      </c>
      <c r="V72" s="194">
        <v>1396923</v>
      </c>
      <c r="W72" s="262">
        <f t="shared" si="27"/>
        <v>49801374.93561255</v>
      </c>
      <c r="X72" s="194">
        <v>5079967</v>
      </c>
      <c r="Y72" s="262">
        <f t="shared" si="28"/>
        <v>54881341.93561255</v>
      </c>
      <c r="Z72" s="194">
        <v>1340618</v>
      </c>
      <c r="AA72" s="262">
        <f t="shared" si="29"/>
        <v>56221959.93561255</v>
      </c>
      <c r="AB72" s="194">
        <v>716899</v>
      </c>
      <c r="AC72" s="262">
        <f t="shared" si="14"/>
        <v>56938858.93561255</v>
      </c>
      <c r="AD72" s="5"/>
      <c r="AE72"/>
      <c r="AF72" s="5"/>
      <c r="AG72" s="14"/>
    </row>
    <row r="73" spans="1:33" ht="15">
      <c r="A73" s="186">
        <v>686</v>
      </c>
      <c r="B73" s="11" t="s">
        <v>139</v>
      </c>
      <c r="C73" s="41">
        <v>16470</v>
      </c>
      <c r="D73" s="17">
        <f t="shared" si="18"/>
        <v>21650114.927694958</v>
      </c>
      <c r="E73" s="13">
        <v>3292557</v>
      </c>
      <c r="F73" s="31">
        <f t="shared" si="19"/>
        <v>24942671.927694958</v>
      </c>
      <c r="G73" s="53">
        <v>1172031</v>
      </c>
      <c r="H73" s="34">
        <f t="shared" si="20"/>
        <v>26114702.927694958</v>
      </c>
      <c r="I73" s="101">
        <v>548219</v>
      </c>
      <c r="J73" s="31">
        <f t="shared" si="21"/>
        <v>26662921.927694958</v>
      </c>
      <c r="K73" s="200">
        <v>2729778</v>
      </c>
      <c r="L73" s="194">
        <v>78943</v>
      </c>
      <c r="M73" s="37">
        <f t="shared" si="22"/>
        <v>29471642.927694958</v>
      </c>
      <c r="N73" s="194">
        <v>-138336.95925388113</v>
      </c>
      <c r="O73" s="37">
        <f t="shared" si="23"/>
        <v>29333305.968441077</v>
      </c>
      <c r="P73" s="194">
        <v>630064</v>
      </c>
      <c r="Q73" s="82">
        <f t="shared" si="24"/>
        <v>29963369.968441077</v>
      </c>
      <c r="R73" s="194">
        <v>132986</v>
      </c>
      <c r="S73" s="82">
        <f t="shared" si="25"/>
        <v>30096355.968441077</v>
      </c>
      <c r="T73" s="194">
        <v>781217</v>
      </c>
      <c r="U73" s="82">
        <f t="shared" si="26"/>
        <v>30877572.968441077</v>
      </c>
      <c r="V73" s="194">
        <v>1080227</v>
      </c>
      <c r="W73" s="262">
        <f t="shared" si="27"/>
        <v>31957799.968441077</v>
      </c>
      <c r="X73" s="194">
        <v>2601516</v>
      </c>
      <c r="Y73" s="262">
        <f t="shared" si="28"/>
        <v>34559315.96844108</v>
      </c>
      <c r="Z73" s="194">
        <v>985762</v>
      </c>
      <c r="AA73" s="262">
        <f t="shared" si="29"/>
        <v>35545077.96844108</v>
      </c>
      <c r="AB73" s="194">
        <v>583375</v>
      </c>
      <c r="AC73" s="262">
        <f aca="true" t="shared" si="30" ref="AC73:AC136">AB73+AA73</f>
        <v>36128452.96844108</v>
      </c>
      <c r="AD73" s="5"/>
      <c r="AE73"/>
      <c r="AF73" s="5"/>
      <c r="AG73" s="14"/>
    </row>
    <row r="74" spans="1:33" ht="15">
      <c r="A74" s="186">
        <v>687</v>
      </c>
      <c r="B74" s="11" t="s">
        <v>141</v>
      </c>
      <c r="C74" s="41">
        <v>17911</v>
      </c>
      <c r="D74" s="17">
        <f t="shared" si="18"/>
        <v>23544335.669091947</v>
      </c>
      <c r="E74" s="13">
        <v>3056859</v>
      </c>
      <c r="F74" s="31">
        <f t="shared" si="19"/>
        <v>26601194.669091947</v>
      </c>
      <c r="G74" s="53">
        <v>742321</v>
      </c>
      <c r="H74" s="34">
        <f t="shared" si="20"/>
        <v>27343515.669091947</v>
      </c>
      <c r="I74" s="101">
        <v>202763</v>
      </c>
      <c r="J74" s="31">
        <f t="shared" si="21"/>
        <v>27546278.669091947</v>
      </c>
      <c r="K74" s="200">
        <v>1630672</v>
      </c>
      <c r="L74" s="194">
        <v>54791</v>
      </c>
      <c r="M74" s="37">
        <f t="shared" si="22"/>
        <v>29231741.669091947</v>
      </c>
      <c r="N74" s="194">
        <v>-479562.33219163865</v>
      </c>
      <c r="O74" s="37">
        <f t="shared" si="23"/>
        <v>28752179.33690031</v>
      </c>
      <c r="P74" s="194">
        <v>571796</v>
      </c>
      <c r="Q74" s="82">
        <f t="shared" si="24"/>
        <v>29323975.33690031</v>
      </c>
      <c r="R74" s="194">
        <v>335020</v>
      </c>
      <c r="S74" s="82">
        <f t="shared" si="25"/>
        <v>29658995.33690031</v>
      </c>
      <c r="T74" s="194">
        <v>937524</v>
      </c>
      <c r="U74" s="82">
        <f t="shared" si="26"/>
        <v>30596519.33690031</v>
      </c>
      <c r="V74" s="194">
        <v>602210</v>
      </c>
      <c r="W74" s="262">
        <f t="shared" si="27"/>
        <v>31198729.33690031</v>
      </c>
      <c r="X74" s="194">
        <v>3020750</v>
      </c>
      <c r="Y74" s="262">
        <f t="shared" si="28"/>
        <v>34219479.33690031</v>
      </c>
      <c r="Z74" s="194">
        <v>1300445</v>
      </c>
      <c r="AA74" s="262">
        <f t="shared" si="29"/>
        <v>35519924.33690031</v>
      </c>
      <c r="AB74" s="194">
        <v>597699</v>
      </c>
      <c r="AC74" s="262">
        <f t="shared" si="30"/>
        <v>36117623.33690031</v>
      </c>
      <c r="AD74" s="5"/>
      <c r="AE74"/>
      <c r="AF74" s="5"/>
      <c r="AG74" s="14"/>
    </row>
    <row r="75" spans="1:33" ht="15">
      <c r="A75" s="186">
        <v>760</v>
      </c>
      <c r="B75" s="11" t="s">
        <v>143</v>
      </c>
      <c r="C75" s="41">
        <v>9477</v>
      </c>
      <c r="D75" s="17">
        <f t="shared" si="18"/>
        <v>12457689.081345787</v>
      </c>
      <c r="E75" s="13">
        <v>1965181</v>
      </c>
      <c r="F75" s="31">
        <f t="shared" si="19"/>
        <v>14422870.081345787</v>
      </c>
      <c r="G75" s="53">
        <v>478405</v>
      </c>
      <c r="H75" s="34">
        <f t="shared" si="20"/>
        <v>14901275.081345787</v>
      </c>
      <c r="I75" s="101">
        <v>406497</v>
      </c>
      <c r="J75" s="31">
        <f t="shared" si="21"/>
        <v>15307772.081345787</v>
      </c>
      <c r="K75" s="200">
        <v>1653016</v>
      </c>
      <c r="L75" s="194">
        <v>45704</v>
      </c>
      <c r="M75" s="37">
        <f t="shared" si="22"/>
        <v>17006492.08134579</v>
      </c>
      <c r="N75" s="194">
        <v>-14833.945406742394</v>
      </c>
      <c r="O75" s="37">
        <f t="shared" si="23"/>
        <v>16991658.135939047</v>
      </c>
      <c r="P75" s="194">
        <v>-113296</v>
      </c>
      <c r="Q75" s="82">
        <f t="shared" si="24"/>
        <v>16878362.135939047</v>
      </c>
      <c r="R75" s="194">
        <v>-1791693</v>
      </c>
      <c r="S75" s="82">
        <f t="shared" si="25"/>
        <v>15086669.135939047</v>
      </c>
      <c r="T75" s="194">
        <v>61940</v>
      </c>
      <c r="U75" s="82">
        <f t="shared" si="26"/>
        <v>15148609.135939047</v>
      </c>
      <c r="V75" s="194">
        <v>222799</v>
      </c>
      <c r="W75" s="262">
        <f t="shared" si="27"/>
        <v>15371408.135939047</v>
      </c>
      <c r="X75" s="194">
        <v>1294126</v>
      </c>
      <c r="Y75" s="262">
        <f t="shared" si="28"/>
        <v>16665534.135939047</v>
      </c>
      <c r="Z75" s="194">
        <v>193830</v>
      </c>
      <c r="AA75" s="262">
        <f t="shared" si="29"/>
        <v>16859364.135939047</v>
      </c>
      <c r="AB75" s="194">
        <v>26224</v>
      </c>
      <c r="AC75" s="262">
        <f t="shared" si="30"/>
        <v>16885588.135939047</v>
      </c>
      <c r="AD75" s="5"/>
      <c r="AE75"/>
      <c r="AF75" s="5"/>
      <c r="AG75" s="14"/>
    </row>
    <row r="76" spans="1:33" ht="15">
      <c r="A76" s="186">
        <v>761</v>
      </c>
      <c r="B76" s="11" t="s">
        <v>145</v>
      </c>
      <c r="C76" s="41">
        <v>8049</v>
      </c>
      <c r="D76" s="17">
        <f t="shared" si="18"/>
        <v>10580557.076685896</v>
      </c>
      <c r="E76" s="13">
        <v>1802519</v>
      </c>
      <c r="F76" s="31">
        <f t="shared" si="19"/>
        <v>12383076.076685896</v>
      </c>
      <c r="G76" s="53">
        <v>239931</v>
      </c>
      <c r="H76" s="34">
        <f t="shared" si="20"/>
        <v>12623007.076685896</v>
      </c>
      <c r="I76" s="101">
        <v>161169</v>
      </c>
      <c r="J76" s="31">
        <f t="shared" si="21"/>
        <v>12784176.076685896</v>
      </c>
      <c r="K76" s="200">
        <v>965122</v>
      </c>
      <c r="L76" s="194">
        <v>26920</v>
      </c>
      <c r="M76" s="37">
        <f t="shared" si="22"/>
        <v>13776218.076685896</v>
      </c>
      <c r="N76" s="194">
        <v>-37908.51615267061</v>
      </c>
      <c r="O76" s="37">
        <f t="shared" si="23"/>
        <v>13738309.560533226</v>
      </c>
      <c r="P76" s="194">
        <v>137659</v>
      </c>
      <c r="Q76" s="82">
        <f t="shared" si="24"/>
        <v>13875968.560533226</v>
      </c>
      <c r="R76" s="194">
        <v>-335680</v>
      </c>
      <c r="S76" s="82">
        <f t="shared" si="25"/>
        <v>13540288.560533226</v>
      </c>
      <c r="T76" s="194">
        <v>121228</v>
      </c>
      <c r="U76" s="82">
        <f t="shared" si="26"/>
        <v>13661516.560533226</v>
      </c>
      <c r="V76" s="194">
        <v>31049</v>
      </c>
      <c r="W76" s="262">
        <f t="shared" si="27"/>
        <v>13692565.560533226</v>
      </c>
      <c r="X76" s="194">
        <v>1124510</v>
      </c>
      <c r="Y76" s="262">
        <f t="shared" si="28"/>
        <v>14817075.560533226</v>
      </c>
      <c r="Z76" s="194">
        <v>260378</v>
      </c>
      <c r="AA76" s="262">
        <f t="shared" si="29"/>
        <v>15077453.560533226</v>
      </c>
      <c r="AB76" s="194">
        <v>50975</v>
      </c>
      <c r="AC76" s="262">
        <f t="shared" si="30"/>
        <v>15128428.560533226</v>
      </c>
      <c r="AD76" s="5"/>
      <c r="AE76"/>
      <c r="AF76" s="5"/>
      <c r="AG76" s="14"/>
    </row>
    <row r="77" spans="1:33" ht="15">
      <c r="A77" s="186">
        <v>763</v>
      </c>
      <c r="B77" s="11" t="s">
        <v>147</v>
      </c>
      <c r="C77" s="41">
        <v>12580</v>
      </c>
      <c r="D77" s="17">
        <f t="shared" si="18"/>
        <v>16536639.088670466</v>
      </c>
      <c r="E77" s="13">
        <v>2843822</v>
      </c>
      <c r="F77" s="31">
        <f t="shared" si="19"/>
        <v>19380461.088670466</v>
      </c>
      <c r="G77" s="53">
        <v>588980</v>
      </c>
      <c r="H77" s="34">
        <f t="shared" si="20"/>
        <v>19969441.088670466</v>
      </c>
      <c r="I77" s="101">
        <v>613367</v>
      </c>
      <c r="J77" s="31">
        <f t="shared" si="21"/>
        <v>20582808.088670466</v>
      </c>
      <c r="K77" s="200">
        <v>1834809</v>
      </c>
      <c r="L77" s="194">
        <v>117709</v>
      </c>
      <c r="M77" s="37">
        <f t="shared" si="22"/>
        <v>22535326.088670466</v>
      </c>
      <c r="N77" s="194">
        <v>19148.266095094383</v>
      </c>
      <c r="O77" s="37">
        <f t="shared" si="23"/>
        <v>22554474.35476556</v>
      </c>
      <c r="P77" s="194">
        <v>597079</v>
      </c>
      <c r="Q77" s="82">
        <f t="shared" si="24"/>
        <v>23151553.35476556</v>
      </c>
      <c r="R77" s="194">
        <v>-2402549</v>
      </c>
      <c r="S77" s="82">
        <f t="shared" si="25"/>
        <v>20749004.35476556</v>
      </c>
      <c r="T77" s="194">
        <v>222092</v>
      </c>
      <c r="U77" s="82">
        <f t="shared" si="26"/>
        <v>20971096.35476556</v>
      </c>
      <c r="V77" s="194">
        <v>-103148</v>
      </c>
      <c r="W77" s="262">
        <f t="shared" si="27"/>
        <v>20867948.35476556</v>
      </c>
      <c r="X77" s="194">
        <v>888472</v>
      </c>
      <c r="Y77" s="262">
        <f t="shared" si="28"/>
        <v>21756420.35476556</v>
      </c>
      <c r="Z77" s="194">
        <v>270325</v>
      </c>
      <c r="AA77" s="262">
        <f t="shared" si="29"/>
        <v>22026745.35476556</v>
      </c>
      <c r="AB77" s="194">
        <v>119038</v>
      </c>
      <c r="AC77" s="262">
        <f t="shared" si="30"/>
        <v>22145783.35476556</v>
      </c>
      <c r="AD77" s="5"/>
      <c r="AE77"/>
      <c r="AF77" s="5"/>
      <c r="AG77" s="14"/>
    </row>
    <row r="78" spans="1:33" ht="15">
      <c r="A78" s="186">
        <v>764</v>
      </c>
      <c r="B78" s="11" t="s">
        <v>149</v>
      </c>
      <c r="C78" s="41">
        <v>18768</v>
      </c>
      <c r="D78" s="17">
        <f t="shared" si="18"/>
        <v>24670877.77552999</v>
      </c>
      <c r="E78" s="13">
        <v>4932990</v>
      </c>
      <c r="F78" s="31">
        <f t="shared" si="19"/>
        <v>29603867.77552999</v>
      </c>
      <c r="G78" s="53">
        <v>539471</v>
      </c>
      <c r="H78" s="34">
        <f t="shared" si="20"/>
        <v>30143338.77552999</v>
      </c>
      <c r="I78" s="101">
        <v>776605</v>
      </c>
      <c r="J78" s="31">
        <f t="shared" si="21"/>
        <v>30919943.77552999</v>
      </c>
      <c r="K78" s="200">
        <v>1114599</v>
      </c>
      <c r="L78" s="194">
        <v>67392</v>
      </c>
      <c r="M78" s="37">
        <f t="shared" si="22"/>
        <v>32101934.77552999</v>
      </c>
      <c r="N78" s="194">
        <v>-107523.92733921483</v>
      </c>
      <c r="O78" s="37">
        <f t="shared" si="23"/>
        <v>31994410.848190777</v>
      </c>
      <c r="P78" s="194">
        <v>342080</v>
      </c>
      <c r="Q78" s="82">
        <f t="shared" si="24"/>
        <v>32336490.848190777</v>
      </c>
      <c r="R78" s="194">
        <v>742462</v>
      </c>
      <c r="S78" s="82">
        <f t="shared" si="25"/>
        <v>33078952.848190777</v>
      </c>
      <c r="T78" s="194">
        <v>477288</v>
      </c>
      <c r="U78" s="82">
        <f t="shared" si="26"/>
        <v>33556240.84819078</v>
      </c>
      <c r="V78" s="194">
        <v>563912</v>
      </c>
      <c r="W78" s="262">
        <f t="shared" si="27"/>
        <v>34120152.84819078</v>
      </c>
      <c r="X78" s="194">
        <v>4221411</v>
      </c>
      <c r="Y78" s="262">
        <f t="shared" si="28"/>
        <v>38341563.84819078</v>
      </c>
      <c r="Z78" s="194">
        <v>916130</v>
      </c>
      <c r="AA78" s="262">
        <f t="shared" si="29"/>
        <v>39257693.84819078</v>
      </c>
      <c r="AB78" s="194">
        <v>432838</v>
      </c>
      <c r="AC78" s="262">
        <f t="shared" si="30"/>
        <v>39690531.84819078</v>
      </c>
      <c r="AD78" s="5"/>
      <c r="AE78"/>
      <c r="AF78" s="5"/>
      <c r="AG78" s="14"/>
    </row>
    <row r="79" spans="1:33" ht="15">
      <c r="A79" s="186">
        <v>765</v>
      </c>
      <c r="B79" s="11" t="s">
        <v>151</v>
      </c>
      <c r="C79" s="41">
        <v>15364</v>
      </c>
      <c r="D79" s="17">
        <f t="shared" si="18"/>
        <v>20196257.786830924</v>
      </c>
      <c r="E79" s="13">
        <v>4515434</v>
      </c>
      <c r="F79" s="31">
        <f t="shared" si="19"/>
        <v>24711691.786830924</v>
      </c>
      <c r="G79" s="53">
        <v>517127</v>
      </c>
      <c r="H79" s="34">
        <f t="shared" si="20"/>
        <v>25228818.786830924</v>
      </c>
      <c r="I79" s="101">
        <v>940578</v>
      </c>
      <c r="J79" s="31">
        <f t="shared" si="21"/>
        <v>26169396.786830924</v>
      </c>
      <c r="K79" s="200">
        <v>1225998</v>
      </c>
      <c r="L79" s="194">
        <v>205108</v>
      </c>
      <c r="M79" s="37">
        <f t="shared" si="22"/>
        <v>27600502.786830924</v>
      </c>
      <c r="N79" s="194">
        <v>245750.941835057</v>
      </c>
      <c r="O79" s="37">
        <f t="shared" si="23"/>
        <v>27846253.72866598</v>
      </c>
      <c r="P79" s="194">
        <v>116813</v>
      </c>
      <c r="Q79" s="82">
        <f t="shared" si="24"/>
        <v>27963066.72866598</v>
      </c>
      <c r="R79" s="194">
        <v>688704</v>
      </c>
      <c r="S79" s="82">
        <f t="shared" si="25"/>
        <v>28651770.72866598</v>
      </c>
      <c r="T79" s="194">
        <v>651685</v>
      </c>
      <c r="U79" s="82">
        <f t="shared" si="26"/>
        <v>29303455.72866598</v>
      </c>
      <c r="V79" s="194">
        <v>428103</v>
      </c>
      <c r="W79" s="262">
        <f t="shared" si="27"/>
        <v>29731558.72866598</v>
      </c>
      <c r="X79" s="194">
        <v>2652949</v>
      </c>
      <c r="Y79" s="262">
        <f t="shared" si="28"/>
        <v>32384507.72866598</v>
      </c>
      <c r="Z79" s="194">
        <v>1118516</v>
      </c>
      <c r="AA79" s="262">
        <f t="shared" si="29"/>
        <v>33503023.72866598</v>
      </c>
      <c r="AB79" s="194">
        <v>699688</v>
      </c>
      <c r="AC79" s="262">
        <f t="shared" si="30"/>
        <v>34202711.72866598</v>
      </c>
      <c r="AD79" s="5"/>
      <c r="AE79"/>
      <c r="AF79" s="5"/>
      <c r="AG79" s="14"/>
    </row>
    <row r="80" spans="1:33" ht="15">
      <c r="A80" s="186">
        <v>767</v>
      </c>
      <c r="B80" s="11" t="s">
        <v>153</v>
      </c>
      <c r="C80" s="41">
        <v>9627</v>
      </c>
      <c r="D80" s="17">
        <f t="shared" si="18"/>
        <v>12654866.812927708</v>
      </c>
      <c r="E80" s="13">
        <v>3381344</v>
      </c>
      <c r="F80" s="31">
        <f t="shared" si="19"/>
        <v>16036210.812927708</v>
      </c>
      <c r="G80" s="53">
        <v>256343</v>
      </c>
      <c r="H80" s="34">
        <f t="shared" si="20"/>
        <v>16292553.812927708</v>
      </c>
      <c r="I80" s="101">
        <v>177626</v>
      </c>
      <c r="J80" s="31">
        <f t="shared" si="21"/>
        <v>16470179.812927708</v>
      </c>
      <c r="K80" s="200">
        <v>763912</v>
      </c>
      <c r="L80" s="194">
        <v>70247</v>
      </c>
      <c r="M80" s="37">
        <f t="shared" si="22"/>
        <v>17304338.812927708</v>
      </c>
      <c r="N80" s="194">
        <v>-200620.14175695926</v>
      </c>
      <c r="O80" s="37">
        <f t="shared" si="23"/>
        <v>17103718.67117075</v>
      </c>
      <c r="P80" s="194">
        <v>76957</v>
      </c>
      <c r="Q80" s="82">
        <f t="shared" si="24"/>
        <v>17180675.67117075</v>
      </c>
      <c r="R80" s="194">
        <v>-1617615</v>
      </c>
      <c r="S80" s="82">
        <f t="shared" si="25"/>
        <v>15563060.671170749</v>
      </c>
      <c r="T80" s="194">
        <v>170790</v>
      </c>
      <c r="U80" s="82">
        <f t="shared" si="26"/>
        <v>15733850.671170749</v>
      </c>
      <c r="V80" s="194">
        <v>150981</v>
      </c>
      <c r="W80" s="262">
        <f t="shared" si="27"/>
        <v>15884831.671170749</v>
      </c>
      <c r="X80" s="194">
        <v>1035841</v>
      </c>
      <c r="Y80" s="262">
        <f t="shared" si="28"/>
        <v>16920672.67117075</v>
      </c>
      <c r="Z80" s="194">
        <v>317157</v>
      </c>
      <c r="AA80" s="262">
        <f t="shared" si="29"/>
        <v>17237829.67117075</v>
      </c>
      <c r="AB80" s="194">
        <v>89122</v>
      </c>
      <c r="AC80" s="262">
        <f t="shared" si="30"/>
        <v>17326951.67117075</v>
      </c>
      <c r="AD80" s="5"/>
      <c r="AE80"/>
      <c r="AF80" s="5"/>
      <c r="AG80" s="14"/>
    </row>
    <row r="81" spans="1:33" ht="15">
      <c r="A81" s="186">
        <v>780</v>
      </c>
      <c r="B81" s="11" t="s">
        <v>155</v>
      </c>
      <c r="C81" s="41">
        <v>79458</v>
      </c>
      <c r="D81" s="17">
        <f t="shared" si="18"/>
        <v>104448987.97357535</v>
      </c>
      <c r="E81" s="13">
        <v>13682522</v>
      </c>
      <c r="F81" s="31">
        <f t="shared" si="19"/>
        <v>118131509.97357535</v>
      </c>
      <c r="G81" s="53">
        <v>1967933</v>
      </c>
      <c r="H81" s="34">
        <f t="shared" si="20"/>
        <v>120099442.97357535</v>
      </c>
      <c r="I81" s="101">
        <v>3149749</v>
      </c>
      <c r="J81" s="31">
        <f t="shared" si="21"/>
        <v>123249191.97357535</v>
      </c>
      <c r="K81" s="200">
        <v>8671044</v>
      </c>
      <c r="L81" s="194">
        <v>23758</v>
      </c>
      <c r="M81" s="37">
        <f t="shared" si="22"/>
        <v>131943993.97357535</v>
      </c>
      <c r="N81" s="194">
        <v>737126.8293627799</v>
      </c>
      <c r="O81" s="37">
        <f t="shared" si="23"/>
        <v>132681120.80293813</v>
      </c>
      <c r="P81" s="194">
        <v>1992761</v>
      </c>
      <c r="Q81" s="82">
        <f t="shared" si="24"/>
        <v>134673881.80293813</v>
      </c>
      <c r="R81" s="194">
        <v>3393449</v>
      </c>
      <c r="S81" s="82">
        <f t="shared" si="25"/>
        <v>138067330.80293813</v>
      </c>
      <c r="T81" s="194">
        <v>4152594</v>
      </c>
      <c r="U81" s="82">
        <f t="shared" si="26"/>
        <v>142219924.80293813</v>
      </c>
      <c r="V81" s="194">
        <v>5519194</v>
      </c>
      <c r="W81" s="262">
        <f t="shared" si="27"/>
        <v>147739118.80293813</v>
      </c>
      <c r="X81" s="194">
        <v>9529735</v>
      </c>
      <c r="Y81" s="262">
        <f t="shared" si="28"/>
        <v>157268853.80293813</v>
      </c>
      <c r="Z81" s="194">
        <v>5832480</v>
      </c>
      <c r="AA81" s="262">
        <f t="shared" si="29"/>
        <v>163101333.80293813</v>
      </c>
      <c r="AB81" s="194">
        <v>4650940</v>
      </c>
      <c r="AC81" s="262">
        <f t="shared" si="30"/>
        <v>167752273.80293813</v>
      </c>
      <c r="AD81" s="5"/>
      <c r="AE81"/>
      <c r="AF81" s="5"/>
      <c r="AG81" s="14"/>
    </row>
    <row r="82" spans="1:33" ht="15">
      <c r="A82" s="186">
        <v>781</v>
      </c>
      <c r="B82" s="11" t="s">
        <v>157</v>
      </c>
      <c r="C82" s="41">
        <v>27285</v>
      </c>
      <c r="D82" s="17">
        <f t="shared" si="18"/>
        <v>35866629.374751486</v>
      </c>
      <c r="E82" s="13">
        <v>6385452</v>
      </c>
      <c r="F82" s="31">
        <f t="shared" si="19"/>
        <v>42252081.374751486</v>
      </c>
      <c r="G82" s="53">
        <v>1272280</v>
      </c>
      <c r="H82" s="34">
        <f t="shared" si="20"/>
        <v>43524361.374751486</v>
      </c>
      <c r="I82" s="101">
        <v>373361</v>
      </c>
      <c r="J82" s="31">
        <f t="shared" si="21"/>
        <v>43897722.374751486</v>
      </c>
      <c r="K82" s="200">
        <v>2635438</v>
      </c>
      <c r="L82" s="194">
        <v>197987</v>
      </c>
      <c r="M82" s="37">
        <f t="shared" si="22"/>
        <v>46731147.374751486</v>
      </c>
      <c r="N82" s="194">
        <v>499196.5838954374</v>
      </c>
      <c r="O82" s="37">
        <f t="shared" si="23"/>
        <v>47230343.95864692</v>
      </c>
      <c r="P82" s="194">
        <v>1246957</v>
      </c>
      <c r="Q82" s="82">
        <f t="shared" si="24"/>
        <v>48477300.95864692</v>
      </c>
      <c r="R82" s="194">
        <v>-371643</v>
      </c>
      <c r="S82" s="82">
        <f t="shared" si="25"/>
        <v>48105657.95864692</v>
      </c>
      <c r="T82" s="194">
        <v>1400593</v>
      </c>
      <c r="U82" s="82">
        <f t="shared" si="26"/>
        <v>49506250.95864692</v>
      </c>
      <c r="V82" s="194">
        <v>690039</v>
      </c>
      <c r="W82" s="262">
        <f t="shared" si="27"/>
        <v>50196289.95864692</v>
      </c>
      <c r="X82" s="194">
        <v>2125962</v>
      </c>
      <c r="Y82" s="262">
        <f t="shared" si="28"/>
        <v>52322251.95864692</v>
      </c>
      <c r="Z82" s="194">
        <v>1784100</v>
      </c>
      <c r="AA82" s="262">
        <f t="shared" si="29"/>
        <v>54106351.95864692</v>
      </c>
      <c r="AB82" s="194">
        <v>1014669</v>
      </c>
      <c r="AC82" s="262">
        <f t="shared" si="30"/>
        <v>55121020.95864692</v>
      </c>
      <c r="AD82" s="5"/>
      <c r="AE82"/>
      <c r="AF82" s="5"/>
      <c r="AG82" s="14"/>
    </row>
    <row r="83" spans="1:33" ht="15">
      <c r="A83" s="186">
        <v>821</v>
      </c>
      <c r="B83" s="11" t="s">
        <v>159</v>
      </c>
      <c r="C83" s="41">
        <v>5943</v>
      </c>
      <c r="D83" s="17">
        <f t="shared" si="18"/>
        <v>7812181.725275721</v>
      </c>
      <c r="E83" s="13">
        <v>99720</v>
      </c>
      <c r="F83" s="31">
        <f t="shared" si="19"/>
        <v>7911901.725275721</v>
      </c>
      <c r="G83" s="53">
        <v>212681</v>
      </c>
      <c r="H83" s="34">
        <f t="shared" si="20"/>
        <v>8124582.725275721</v>
      </c>
      <c r="I83" s="101">
        <v>275879</v>
      </c>
      <c r="J83" s="31">
        <f t="shared" si="21"/>
        <v>8400461.725275721</v>
      </c>
      <c r="K83" s="200">
        <v>1373014</v>
      </c>
      <c r="L83" s="194">
        <v>2617</v>
      </c>
      <c r="M83" s="37">
        <f t="shared" si="22"/>
        <v>9776092.725275721</v>
      </c>
      <c r="N83" s="194">
        <v>-19696.63939561695</v>
      </c>
      <c r="O83" s="37">
        <f t="shared" si="23"/>
        <v>9756396.085880104</v>
      </c>
      <c r="P83" s="194">
        <v>67983</v>
      </c>
      <c r="Q83" s="82">
        <f t="shared" si="24"/>
        <v>9824379.085880104</v>
      </c>
      <c r="R83" s="194">
        <v>-792548</v>
      </c>
      <c r="S83" s="82">
        <f t="shared" si="25"/>
        <v>9031831.085880104</v>
      </c>
      <c r="T83" s="194">
        <v>71177</v>
      </c>
      <c r="U83" s="82">
        <f t="shared" si="26"/>
        <v>9103008.085880104</v>
      </c>
      <c r="V83" s="194">
        <v>166863</v>
      </c>
      <c r="W83" s="262">
        <f t="shared" si="27"/>
        <v>9269871.085880104</v>
      </c>
      <c r="X83" s="194">
        <v>521175</v>
      </c>
      <c r="Y83" s="262">
        <f t="shared" si="28"/>
        <v>9791046.085880104</v>
      </c>
      <c r="Z83" s="194">
        <v>92593</v>
      </c>
      <c r="AA83" s="262">
        <f t="shared" si="29"/>
        <v>9883639.085880104</v>
      </c>
      <c r="AB83" s="194">
        <v>17022</v>
      </c>
      <c r="AC83" s="262">
        <f t="shared" si="30"/>
        <v>9900661.085880104</v>
      </c>
      <c r="AD83" s="5"/>
      <c r="AE83"/>
      <c r="AF83" s="5"/>
      <c r="AG83" s="14"/>
    </row>
    <row r="84" spans="1:33" ht="15">
      <c r="A84" s="186">
        <v>834</v>
      </c>
      <c r="B84" s="11" t="s">
        <v>161</v>
      </c>
      <c r="C84" s="41">
        <v>7131</v>
      </c>
      <c r="D84" s="17">
        <f t="shared" si="18"/>
        <v>9373829.359404538</v>
      </c>
      <c r="E84" s="13">
        <v>1902744</v>
      </c>
      <c r="F84" s="31">
        <f t="shared" si="19"/>
        <v>11276573.359404538</v>
      </c>
      <c r="G84" s="53">
        <v>577600</v>
      </c>
      <c r="H84" s="34">
        <f t="shared" si="20"/>
        <v>11854173.359404538</v>
      </c>
      <c r="I84" s="101">
        <v>529783</v>
      </c>
      <c r="J84" s="31">
        <f t="shared" si="21"/>
        <v>12383956.359404538</v>
      </c>
      <c r="K84" s="200">
        <v>1658288</v>
      </c>
      <c r="L84" s="194">
        <v>59981</v>
      </c>
      <c r="M84" s="37">
        <f t="shared" si="22"/>
        <v>14102225.359404538</v>
      </c>
      <c r="N84" s="194">
        <v>17430.045510660857</v>
      </c>
      <c r="O84" s="37">
        <f t="shared" si="23"/>
        <v>14119655.404915199</v>
      </c>
      <c r="P84" s="194">
        <v>-185587</v>
      </c>
      <c r="Q84" s="82">
        <f t="shared" si="24"/>
        <v>13934068.404915199</v>
      </c>
      <c r="R84" s="194">
        <v>-909812</v>
      </c>
      <c r="S84" s="82">
        <f t="shared" si="25"/>
        <v>13024256.404915199</v>
      </c>
      <c r="T84" s="194">
        <v>210282</v>
      </c>
      <c r="U84" s="82">
        <f t="shared" si="26"/>
        <v>13234538.404915199</v>
      </c>
      <c r="V84" s="194">
        <v>248778</v>
      </c>
      <c r="W84" s="262">
        <f t="shared" si="27"/>
        <v>13483316.404915199</v>
      </c>
      <c r="X84" s="194">
        <v>1627080</v>
      </c>
      <c r="Y84" s="262">
        <f t="shared" si="28"/>
        <v>15110396.404915199</v>
      </c>
      <c r="Z84" s="194">
        <v>213038</v>
      </c>
      <c r="AA84" s="262">
        <f t="shared" si="29"/>
        <v>15323434.404915199</v>
      </c>
      <c r="AB84" s="194">
        <v>41045</v>
      </c>
      <c r="AC84" s="262">
        <f t="shared" si="30"/>
        <v>15364479.404915199</v>
      </c>
      <c r="AD84" s="5"/>
      <c r="AE84"/>
      <c r="AF84" s="5"/>
      <c r="AG84" s="14"/>
    </row>
    <row r="85" spans="1:33" ht="15">
      <c r="A85" s="186">
        <v>840</v>
      </c>
      <c r="B85" s="11" t="s">
        <v>163</v>
      </c>
      <c r="C85" s="41">
        <v>13597</v>
      </c>
      <c r="D85" s="17">
        <f t="shared" si="18"/>
        <v>17873504.108795892</v>
      </c>
      <c r="E85" s="13">
        <v>7582936</v>
      </c>
      <c r="F85" s="31">
        <f t="shared" si="19"/>
        <v>25456440.108795892</v>
      </c>
      <c r="G85" s="53">
        <v>944759</v>
      </c>
      <c r="H85" s="34">
        <f t="shared" si="20"/>
        <v>26401199.108795892</v>
      </c>
      <c r="I85" s="101">
        <v>644184</v>
      </c>
      <c r="J85" s="31">
        <f t="shared" si="21"/>
        <v>27045383.108795892</v>
      </c>
      <c r="K85" s="200">
        <v>5753000</v>
      </c>
      <c r="L85" s="194">
        <v>161012</v>
      </c>
      <c r="M85" s="37">
        <f t="shared" si="22"/>
        <v>32959395.108795892</v>
      </c>
      <c r="N85" s="194">
        <v>1670700.594840616</v>
      </c>
      <c r="O85" s="37">
        <f t="shared" si="23"/>
        <v>34630095.70363651</v>
      </c>
      <c r="P85" s="194">
        <v>628369</v>
      </c>
      <c r="Q85" s="82">
        <f t="shared" si="24"/>
        <v>35258464.70363651</v>
      </c>
      <c r="R85" s="194">
        <v>69559</v>
      </c>
      <c r="S85" s="82">
        <f t="shared" si="25"/>
        <v>35328023.70363651</v>
      </c>
      <c r="T85" s="194">
        <v>1093579</v>
      </c>
      <c r="U85" s="82">
        <f t="shared" si="26"/>
        <v>36421602.70363651</v>
      </c>
      <c r="V85" s="194">
        <v>2047656</v>
      </c>
      <c r="W85" s="262">
        <f t="shared" si="27"/>
        <v>38469258.70363651</v>
      </c>
      <c r="X85" s="194">
        <v>5055431</v>
      </c>
      <c r="Y85" s="262">
        <f t="shared" si="28"/>
        <v>43524689.70363651</v>
      </c>
      <c r="Z85" s="194">
        <v>1743731</v>
      </c>
      <c r="AA85" s="262">
        <f t="shared" si="29"/>
        <v>45268420.70363651</v>
      </c>
      <c r="AB85" s="194">
        <v>1473074</v>
      </c>
      <c r="AC85" s="262">
        <f t="shared" si="30"/>
        <v>46741494.70363651</v>
      </c>
      <c r="AD85" s="5"/>
      <c r="AE85"/>
      <c r="AF85" s="5"/>
      <c r="AG85" s="14"/>
    </row>
    <row r="86" spans="1:33" ht="15">
      <c r="A86" s="186">
        <v>860</v>
      </c>
      <c r="B86" s="11" t="s">
        <v>165</v>
      </c>
      <c r="C86" s="41">
        <v>14210</v>
      </c>
      <c r="D86" s="17">
        <f t="shared" si="18"/>
        <v>18679303.771860678</v>
      </c>
      <c r="E86" s="13">
        <v>-101202</v>
      </c>
      <c r="F86" s="31">
        <f t="shared" si="19"/>
        <v>18578101.771860678</v>
      </c>
      <c r="G86" s="53">
        <v>389550</v>
      </c>
      <c r="H86" s="34">
        <f t="shared" si="20"/>
        <v>18967651.771860678</v>
      </c>
      <c r="I86" s="101">
        <v>-18881</v>
      </c>
      <c r="J86" s="31">
        <f t="shared" si="21"/>
        <v>18948770.771860678</v>
      </c>
      <c r="K86" s="200">
        <v>2582699</v>
      </c>
      <c r="L86" s="194">
        <v>29062</v>
      </c>
      <c r="M86" s="37">
        <f t="shared" si="22"/>
        <v>21560531.771860678</v>
      </c>
      <c r="N86" s="194">
        <v>-462324.1342439391</v>
      </c>
      <c r="O86" s="37">
        <f t="shared" si="23"/>
        <v>21098207.63761674</v>
      </c>
      <c r="P86" s="194">
        <v>400695</v>
      </c>
      <c r="Q86" s="82">
        <f t="shared" si="24"/>
        <v>21498902.63761674</v>
      </c>
      <c r="R86" s="194">
        <v>-302367</v>
      </c>
      <c r="S86" s="82">
        <f t="shared" si="25"/>
        <v>21196535.63761674</v>
      </c>
      <c r="T86" s="194">
        <v>202197</v>
      </c>
      <c r="U86" s="82">
        <f t="shared" si="26"/>
        <v>21398732.63761674</v>
      </c>
      <c r="V86" s="194">
        <v>230968</v>
      </c>
      <c r="W86" s="262">
        <f t="shared" si="27"/>
        <v>21629700.63761674</v>
      </c>
      <c r="X86" s="194">
        <v>1603150</v>
      </c>
      <c r="Y86" s="262">
        <f t="shared" si="28"/>
        <v>23232850.63761674</v>
      </c>
      <c r="Z86" s="194">
        <v>482754</v>
      </c>
      <c r="AA86" s="262">
        <f t="shared" si="29"/>
        <v>23715604.63761674</v>
      </c>
      <c r="AB86" s="194">
        <v>10059</v>
      </c>
      <c r="AC86" s="262">
        <f t="shared" si="30"/>
        <v>23725663.63761674</v>
      </c>
      <c r="AD86" s="5"/>
      <c r="AE86"/>
      <c r="AF86" s="5"/>
      <c r="AG86" s="14"/>
    </row>
    <row r="87" spans="1:33" ht="15">
      <c r="A87" s="186">
        <v>861</v>
      </c>
      <c r="B87" s="11" t="s">
        <v>167</v>
      </c>
      <c r="C87" s="41">
        <v>13139</v>
      </c>
      <c r="D87" s="17">
        <f t="shared" si="18"/>
        <v>17271454.76836576</v>
      </c>
      <c r="E87" s="13">
        <v>2060495</v>
      </c>
      <c r="F87" s="31">
        <f t="shared" si="19"/>
        <v>19331949.76836576</v>
      </c>
      <c r="G87" s="53">
        <v>572195</v>
      </c>
      <c r="H87" s="34">
        <f t="shared" si="20"/>
        <v>19904144.76836576</v>
      </c>
      <c r="I87" s="101">
        <v>-313873</v>
      </c>
      <c r="J87" s="31">
        <f t="shared" si="21"/>
        <v>19590271.76836576</v>
      </c>
      <c r="K87" s="200">
        <v>4374127</v>
      </c>
      <c r="L87" s="194">
        <v>45069</v>
      </c>
      <c r="M87" s="37">
        <f t="shared" si="22"/>
        <v>24009467.76836576</v>
      </c>
      <c r="N87" s="194">
        <v>251291.68769661337</v>
      </c>
      <c r="O87" s="37">
        <f t="shared" si="23"/>
        <v>24260759.456062373</v>
      </c>
      <c r="P87" s="194">
        <v>542378</v>
      </c>
      <c r="Q87" s="82">
        <f t="shared" si="24"/>
        <v>24803137.456062373</v>
      </c>
      <c r="R87" s="194">
        <v>-494672</v>
      </c>
      <c r="S87" s="82">
        <f t="shared" si="25"/>
        <v>24308465.456062373</v>
      </c>
      <c r="T87" s="194">
        <v>325861</v>
      </c>
      <c r="U87" s="82">
        <f t="shared" si="26"/>
        <v>24634326.456062373</v>
      </c>
      <c r="V87" s="194">
        <v>489004</v>
      </c>
      <c r="W87" s="262">
        <f t="shared" si="27"/>
        <v>25123330.456062373</v>
      </c>
      <c r="X87" s="194">
        <v>3385984</v>
      </c>
      <c r="Y87" s="262">
        <f t="shared" si="28"/>
        <v>28509314.456062373</v>
      </c>
      <c r="Z87" s="194">
        <v>670231</v>
      </c>
      <c r="AA87" s="262">
        <f t="shared" si="29"/>
        <v>29179545.456062373</v>
      </c>
      <c r="AB87" s="194">
        <v>319608</v>
      </c>
      <c r="AC87" s="262">
        <f t="shared" si="30"/>
        <v>29499153.456062373</v>
      </c>
      <c r="AD87" s="5"/>
      <c r="AE87"/>
      <c r="AF87" s="5"/>
      <c r="AG87" s="14"/>
    </row>
    <row r="88" spans="1:33" ht="15">
      <c r="A88" s="186">
        <v>862</v>
      </c>
      <c r="B88" s="11" t="s">
        <v>169</v>
      </c>
      <c r="C88" s="41">
        <v>9373</v>
      </c>
      <c r="D88" s="17">
        <f t="shared" si="18"/>
        <v>12320979.18744899</v>
      </c>
      <c r="E88" s="13">
        <v>1727220</v>
      </c>
      <c r="F88" s="31">
        <f t="shared" si="19"/>
        <v>14048199.18744899</v>
      </c>
      <c r="G88" s="53">
        <v>214663</v>
      </c>
      <c r="H88" s="34">
        <f t="shared" si="20"/>
        <v>14262862.18744899</v>
      </c>
      <c r="I88" s="101">
        <v>-37966</v>
      </c>
      <c r="J88" s="31">
        <f t="shared" si="21"/>
        <v>14224896.18744899</v>
      </c>
      <c r="K88" s="200">
        <v>598777</v>
      </c>
      <c r="L88" s="194">
        <v>32616</v>
      </c>
      <c r="M88" s="37">
        <f t="shared" si="22"/>
        <v>14856289.18744899</v>
      </c>
      <c r="N88" s="194">
        <v>-108446.39593725838</v>
      </c>
      <c r="O88" s="37">
        <f t="shared" si="23"/>
        <v>14747842.791511731</v>
      </c>
      <c r="P88" s="194">
        <v>342032</v>
      </c>
      <c r="Q88" s="82">
        <f t="shared" si="24"/>
        <v>15089874.791511731</v>
      </c>
      <c r="R88" s="194">
        <v>-963312</v>
      </c>
      <c r="S88" s="82">
        <f t="shared" si="25"/>
        <v>14126562.791511731</v>
      </c>
      <c r="T88" s="194">
        <v>134752</v>
      </c>
      <c r="U88" s="82">
        <f t="shared" si="26"/>
        <v>14261314.791511731</v>
      </c>
      <c r="V88" s="194">
        <v>184158</v>
      </c>
      <c r="W88" s="262">
        <f t="shared" si="27"/>
        <v>14445472.791511731</v>
      </c>
      <c r="X88" s="194">
        <v>1461163</v>
      </c>
      <c r="Y88" s="262">
        <f t="shared" si="28"/>
        <v>15906635.791511731</v>
      </c>
      <c r="Z88" s="194">
        <v>290559</v>
      </c>
      <c r="AA88" s="262">
        <f t="shared" si="29"/>
        <v>16197194.791511731</v>
      </c>
      <c r="AB88" s="194">
        <v>15379</v>
      </c>
      <c r="AC88" s="262">
        <f t="shared" si="30"/>
        <v>16212573.791511731</v>
      </c>
      <c r="AD88" s="5"/>
      <c r="AE88"/>
      <c r="AF88" s="5"/>
      <c r="AG88" s="14"/>
    </row>
    <row r="89" spans="1:33" ht="15">
      <c r="A89" s="186">
        <v>880</v>
      </c>
      <c r="B89" s="11" t="s">
        <v>171</v>
      </c>
      <c r="C89" s="41">
        <v>61549</v>
      </c>
      <c r="D89" s="17">
        <f t="shared" si="18"/>
        <v>80907281.34090449</v>
      </c>
      <c r="E89" s="13">
        <v>10474473</v>
      </c>
      <c r="F89" s="31">
        <f t="shared" si="19"/>
        <v>91381754.34090449</v>
      </c>
      <c r="G89" s="53">
        <v>985638</v>
      </c>
      <c r="H89" s="34">
        <f t="shared" si="20"/>
        <v>92367392.34090449</v>
      </c>
      <c r="I89" s="101">
        <v>1506742</v>
      </c>
      <c r="J89" s="31">
        <f t="shared" si="21"/>
        <v>93874134.34090449</v>
      </c>
      <c r="K89" s="200">
        <v>6820783</v>
      </c>
      <c r="L89" s="194">
        <v>-82172</v>
      </c>
      <c r="M89" s="37">
        <f t="shared" si="22"/>
        <v>100612745.34090449</v>
      </c>
      <c r="N89" s="194">
        <v>292758.7856030911</v>
      </c>
      <c r="O89" s="37">
        <f t="shared" si="23"/>
        <v>100905504.12650758</v>
      </c>
      <c r="P89" s="194">
        <v>1125101</v>
      </c>
      <c r="Q89" s="82">
        <f t="shared" si="24"/>
        <v>102030605.12650758</v>
      </c>
      <c r="R89" s="194">
        <v>1839214</v>
      </c>
      <c r="S89" s="82">
        <f t="shared" si="25"/>
        <v>103869819.12650758</v>
      </c>
      <c r="T89" s="194">
        <v>2630713</v>
      </c>
      <c r="U89" s="82">
        <f t="shared" si="26"/>
        <v>106500532.12650758</v>
      </c>
      <c r="V89" s="194">
        <v>3895241</v>
      </c>
      <c r="W89" s="262">
        <f t="shared" si="27"/>
        <v>110395773.12650758</v>
      </c>
      <c r="X89" s="194">
        <v>8676015</v>
      </c>
      <c r="Y89" s="262">
        <f t="shared" si="28"/>
        <v>119071788.12650758</v>
      </c>
      <c r="Z89" s="194">
        <v>3837702</v>
      </c>
      <c r="AA89" s="262">
        <f t="shared" si="29"/>
        <v>122909490.12650758</v>
      </c>
      <c r="AB89" s="194">
        <v>3695714</v>
      </c>
      <c r="AC89" s="262">
        <f t="shared" si="30"/>
        <v>126605204.12650758</v>
      </c>
      <c r="AD89" s="5"/>
      <c r="AE89"/>
      <c r="AF89" s="5"/>
      <c r="AG89" s="14"/>
    </row>
    <row r="90" spans="1:33" ht="15">
      <c r="A90" s="186">
        <v>881</v>
      </c>
      <c r="B90" s="11" t="s">
        <v>173</v>
      </c>
      <c r="C90" s="41">
        <v>19584</v>
      </c>
      <c r="D90" s="17">
        <f t="shared" si="18"/>
        <v>25743524.635335643</v>
      </c>
      <c r="E90" s="13">
        <v>4139243</v>
      </c>
      <c r="F90" s="31">
        <f t="shared" si="19"/>
        <v>29882767.635335643</v>
      </c>
      <c r="G90" s="53">
        <v>924931</v>
      </c>
      <c r="H90" s="34">
        <f t="shared" si="20"/>
        <v>30807698.635335643</v>
      </c>
      <c r="I90" s="101">
        <v>747217</v>
      </c>
      <c r="J90" s="31">
        <f t="shared" si="21"/>
        <v>31554915.635335643</v>
      </c>
      <c r="K90" s="200">
        <v>1821291</v>
      </c>
      <c r="L90" s="194">
        <v>79761</v>
      </c>
      <c r="M90" s="37">
        <f t="shared" si="22"/>
        <v>33455967.635335643</v>
      </c>
      <c r="N90" s="194">
        <v>-401272.3154843971</v>
      </c>
      <c r="O90" s="37">
        <f t="shared" si="23"/>
        <v>33054695.319851246</v>
      </c>
      <c r="P90" s="194">
        <v>380888</v>
      </c>
      <c r="Q90" s="82">
        <f t="shared" si="24"/>
        <v>33435583.319851246</v>
      </c>
      <c r="R90" s="194">
        <v>-625526</v>
      </c>
      <c r="S90" s="82">
        <f t="shared" si="25"/>
        <v>32810057.319851246</v>
      </c>
      <c r="T90" s="194">
        <v>474337</v>
      </c>
      <c r="U90" s="82">
        <f t="shared" si="26"/>
        <v>33284394.319851246</v>
      </c>
      <c r="V90" s="194">
        <v>690027</v>
      </c>
      <c r="W90" s="262">
        <f t="shared" si="27"/>
        <v>33974421.31985125</v>
      </c>
      <c r="X90" s="194">
        <v>3599094</v>
      </c>
      <c r="Y90" s="262">
        <f t="shared" si="28"/>
        <v>37573515.31985125</v>
      </c>
      <c r="Z90" s="194">
        <v>1059844</v>
      </c>
      <c r="AA90" s="262">
        <f t="shared" si="29"/>
        <v>38633359.31985125</v>
      </c>
      <c r="AB90" s="194">
        <v>227930</v>
      </c>
      <c r="AC90" s="262">
        <f t="shared" si="30"/>
        <v>38861289.31985125</v>
      </c>
      <c r="AD90" s="5"/>
      <c r="AE90"/>
      <c r="AF90" s="5"/>
      <c r="AG90" s="14"/>
    </row>
    <row r="91" spans="1:33" ht="15">
      <c r="A91" s="186">
        <v>882</v>
      </c>
      <c r="B91" s="11" t="s">
        <v>175</v>
      </c>
      <c r="C91" s="41">
        <v>26276</v>
      </c>
      <c r="D91" s="17">
        <f t="shared" si="18"/>
        <v>34540280.50031043</v>
      </c>
      <c r="E91" s="13">
        <v>5144100</v>
      </c>
      <c r="F91" s="31">
        <f t="shared" si="19"/>
        <v>39684380.50031043</v>
      </c>
      <c r="G91" s="53">
        <v>1097071</v>
      </c>
      <c r="H91" s="34">
        <f t="shared" si="20"/>
        <v>40781451.50031043</v>
      </c>
      <c r="I91" s="101">
        <v>167060</v>
      </c>
      <c r="J91" s="31">
        <f t="shared" si="21"/>
        <v>40948511.50031043</v>
      </c>
      <c r="K91" s="200">
        <v>4713515</v>
      </c>
      <c r="L91" s="194">
        <v>88513</v>
      </c>
      <c r="M91" s="37">
        <f t="shared" si="22"/>
        <v>45750539.50031043</v>
      </c>
      <c r="N91" s="194">
        <v>333520.751344569</v>
      </c>
      <c r="O91" s="37">
        <f t="shared" si="23"/>
        <v>46084060.251655</v>
      </c>
      <c r="P91" s="194">
        <v>-75432</v>
      </c>
      <c r="Q91" s="82">
        <f t="shared" si="24"/>
        <v>46008628.251655</v>
      </c>
      <c r="R91" s="194">
        <v>221977</v>
      </c>
      <c r="S91" s="82">
        <f t="shared" si="25"/>
        <v>46230605.251655</v>
      </c>
      <c r="T91" s="194">
        <v>1141808</v>
      </c>
      <c r="U91" s="82">
        <f t="shared" si="26"/>
        <v>47372413.251655</v>
      </c>
      <c r="V91" s="194">
        <v>1787256</v>
      </c>
      <c r="W91" s="262">
        <f t="shared" si="27"/>
        <v>49159669.251655</v>
      </c>
      <c r="X91" s="194">
        <v>4005124</v>
      </c>
      <c r="Y91" s="262">
        <f t="shared" si="28"/>
        <v>53164793.251655</v>
      </c>
      <c r="Z91" s="194">
        <v>1883298</v>
      </c>
      <c r="AA91" s="262">
        <f t="shared" si="29"/>
        <v>55048091.251655</v>
      </c>
      <c r="AB91" s="194">
        <v>1140222</v>
      </c>
      <c r="AC91" s="262">
        <f t="shared" si="30"/>
        <v>56188313.251655</v>
      </c>
      <c r="AD91" s="5"/>
      <c r="AE91"/>
      <c r="AF91" s="5"/>
      <c r="AG91" s="14"/>
    </row>
    <row r="92" spans="1:33" ht="15">
      <c r="A92" s="186">
        <v>883</v>
      </c>
      <c r="B92" s="11" t="s">
        <v>177</v>
      </c>
      <c r="C92" s="41">
        <v>36433</v>
      </c>
      <c r="D92" s="17">
        <f t="shared" si="18"/>
        <v>47891841.96482759</v>
      </c>
      <c r="E92" s="13">
        <v>7697754</v>
      </c>
      <c r="F92" s="31">
        <f t="shared" si="19"/>
        <v>55589595.96482759</v>
      </c>
      <c r="G92" s="53">
        <v>2491296</v>
      </c>
      <c r="H92" s="34">
        <f t="shared" si="20"/>
        <v>58080891.96482759</v>
      </c>
      <c r="I92" s="101">
        <v>812770</v>
      </c>
      <c r="J92" s="31">
        <f t="shared" si="21"/>
        <v>58893661.96482759</v>
      </c>
      <c r="K92" s="200">
        <v>9095536</v>
      </c>
      <c r="L92" s="194">
        <v>143912</v>
      </c>
      <c r="M92" s="37">
        <f t="shared" si="22"/>
        <v>68133109.9648276</v>
      </c>
      <c r="N92" s="194">
        <v>315863.9824835062</v>
      </c>
      <c r="O92" s="37">
        <f t="shared" si="23"/>
        <v>68448973.9473111</v>
      </c>
      <c r="P92" s="194">
        <v>725094</v>
      </c>
      <c r="Q92" s="82">
        <f t="shared" si="24"/>
        <v>69174067.9473111</v>
      </c>
      <c r="R92" s="194">
        <v>789390</v>
      </c>
      <c r="S92" s="82">
        <f t="shared" si="25"/>
        <v>69963457.9473111</v>
      </c>
      <c r="T92" s="194">
        <v>2106581</v>
      </c>
      <c r="U92" s="82">
        <f t="shared" si="26"/>
        <v>72070038.9473111</v>
      </c>
      <c r="V92" s="194">
        <v>2645969</v>
      </c>
      <c r="W92" s="262">
        <f t="shared" si="27"/>
        <v>74716007.9473111</v>
      </c>
      <c r="X92" s="194">
        <v>4999577</v>
      </c>
      <c r="Y92" s="262">
        <f t="shared" si="28"/>
        <v>79715584.9473111</v>
      </c>
      <c r="Z92" s="194">
        <v>3108977</v>
      </c>
      <c r="AA92" s="262">
        <f t="shared" si="29"/>
        <v>82824561.9473111</v>
      </c>
      <c r="AB92" s="194">
        <v>1969685</v>
      </c>
      <c r="AC92" s="262">
        <f t="shared" si="30"/>
        <v>84794246.9473111</v>
      </c>
      <c r="AD92" s="5"/>
      <c r="AE92"/>
      <c r="AF92" s="5"/>
      <c r="AG92" s="14"/>
    </row>
    <row r="93" spans="1:33" ht="15">
      <c r="A93" s="186">
        <v>884</v>
      </c>
      <c r="B93" s="11" t="s">
        <v>179</v>
      </c>
      <c r="C93" s="41">
        <v>15592</v>
      </c>
      <c r="D93" s="17">
        <f t="shared" si="18"/>
        <v>20495967.938835446</v>
      </c>
      <c r="E93" s="13">
        <v>1236069</v>
      </c>
      <c r="F93" s="31">
        <f t="shared" si="19"/>
        <v>21732036.938835446</v>
      </c>
      <c r="G93" s="53">
        <v>332503</v>
      </c>
      <c r="H93" s="34">
        <f t="shared" si="20"/>
        <v>22064539.938835446</v>
      </c>
      <c r="I93" s="101">
        <v>263325</v>
      </c>
      <c r="J93" s="31">
        <f t="shared" si="21"/>
        <v>22327864.938835446</v>
      </c>
      <c r="K93" s="200">
        <v>2982107</v>
      </c>
      <c r="L93" s="194">
        <v>20624</v>
      </c>
      <c r="M93" s="37">
        <f t="shared" si="22"/>
        <v>25330595.938835446</v>
      </c>
      <c r="N93" s="194">
        <v>46057.083382725716</v>
      </c>
      <c r="O93" s="37">
        <f t="shared" si="23"/>
        <v>25376653.02221817</v>
      </c>
      <c r="P93" s="194">
        <v>342544</v>
      </c>
      <c r="Q93" s="82">
        <f t="shared" si="24"/>
        <v>25719197.02221817</v>
      </c>
      <c r="R93" s="194">
        <v>16289</v>
      </c>
      <c r="S93" s="82">
        <f t="shared" si="25"/>
        <v>25735486.02221817</v>
      </c>
      <c r="T93" s="194">
        <v>474256</v>
      </c>
      <c r="U93" s="82">
        <f t="shared" si="26"/>
        <v>26209742.02221817</v>
      </c>
      <c r="V93" s="194">
        <v>945043</v>
      </c>
      <c r="W93" s="262">
        <f t="shared" si="27"/>
        <v>27154785.02221817</v>
      </c>
      <c r="X93" s="194">
        <v>2116155</v>
      </c>
      <c r="Y93" s="262">
        <f t="shared" si="28"/>
        <v>29270940.02221817</v>
      </c>
      <c r="Z93" s="194">
        <v>458690</v>
      </c>
      <c r="AA93" s="262">
        <f t="shared" si="29"/>
        <v>29729630.02221817</v>
      </c>
      <c r="AB93" s="194">
        <v>319875</v>
      </c>
      <c r="AC93" s="262">
        <f t="shared" si="30"/>
        <v>30049505.02221817</v>
      </c>
      <c r="AD93" s="5"/>
      <c r="AE93"/>
      <c r="AF93" s="5"/>
      <c r="AG93" s="14"/>
    </row>
    <row r="94" spans="1:33" ht="15">
      <c r="A94" s="186">
        <v>885</v>
      </c>
      <c r="B94" s="11" t="s">
        <v>181</v>
      </c>
      <c r="C94" s="41">
        <v>10959</v>
      </c>
      <c r="D94" s="17">
        <f t="shared" si="18"/>
        <v>14405805.06937517</v>
      </c>
      <c r="E94" s="13">
        <v>11140027</v>
      </c>
      <c r="F94" s="31">
        <f t="shared" si="19"/>
        <v>25545832.069375172</v>
      </c>
      <c r="G94" s="53">
        <v>1458062</v>
      </c>
      <c r="H94" s="34">
        <f t="shared" si="20"/>
        <v>27003894.069375172</v>
      </c>
      <c r="I94" s="101">
        <v>322265</v>
      </c>
      <c r="J94" s="31">
        <f t="shared" si="21"/>
        <v>27326159.069375172</v>
      </c>
      <c r="K94" s="200">
        <v>6463525</v>
      </c>
      <c r="L94" s="194">
        <v>173063</v>
      </c>
      <c r="M94" s="37">
        <f t="shared" si="22"/>
        <v>33962747.06937517</v>
      </c>
      <c r="N94" s="194">
        <v>1698946.47465311</v>
      </c>
      <c r="O94" s="37">
        <f t="shared" si="23"/>
        <v>35661693.54402828</v>
      </c>
      <c r="P94" s="194">
        <v>1378943</v>
      </c>
      <c r="Q94" s="82">
        <f t="shared" si="24"/>
        <v>37040636.54402828</v>
      </c>
      <c r="R94" s="194">
        <v>-30443</v>
      </c>
      <c r="S94" s="82">
        <f t="shared" si="25"/>
        <v>37010193.54402828</v>
      </c>
      <c r="T94" s="194">
        <v>1500416</v>
      </c>
      <c r="U94" s="82">
        <f t="shared" si="26"/>
        <v>38510609.54402828</v>
      </c>
      <c r="V94" s="194">
        <v>2668013</v>
      </c>
      <c r="W94" s="262">
        <f t="shared" si="27"/>
        <v>41178622.54402828</v>
      </c>
      <c r="X94" s="194">
        <v>8303937</v>
      </c>
      <c r="Y94" s="262">
        <f t="shared" si="28"/>
        <v>49482559.54402828</v>
      </c>
      <c r="Z94" s="194">
        <v>2019597</v>
      </c>
      <c r="AA94" s="262">
        <f t="shared" si="29"/>
        <v>51502156.54402828</v>
      </c>
      <c r="AB94" s="194">
        <v>1634622</v>
      </c>
      <c r="AC94" s="262">
        <f t="shared" si="30"/>
        <v>53136778.54402828</v>
      </c>
      <c r="AD94" s="5"/>
      <c r="AE94"/>
      <c r="AF94" s="5"/>
      <c r="AG94" s="14"/>
    </row>
    <row r="95" spans="1:33" ht="15">
      <c r="A95" s="186">
        <v>980</v>
      </c>
      <c r="B95" s="11" t="s">
        <v>183</v>
      </c>
      <c r="C95" s="41">
        <v>57132</v>
      </c>
      <c r="D95" s="17">
        <f t="shared" si="18"/>
        <v>75101054.40492219</v>
      </c>
      <c r="E95" s="13">
        <v>15933940</v>
      </c>
      <c r="F95" s="31">
        <f t="shared" si="19"/>
        <v>91034994.40492219</v>
      </c>
      <c r="G95" s="53">
        <v>3479698</v>
      </c>
      <c r="H95" s="34">
        <f t="shared" si="20"/>
        <v>94514692.40492219</v>
      </c>
      <c r="I95" s="101">
        <v>3036478</v>
      </c>
      <c r="J95" s="31">
        <f t="shared" si="21"/>
        <v>97551170.40492219</v>
      </c>
      <c r="K95" s="200">
        <v>13627154</v>
      </c>
      <c r="L95" s="194">
        <v>374845</v>
      </c>
      <c r="M95" s="37">
        <f t="shared" si="22"/>
        <v>111553169.40492219</v>
      </c>
      <c r="N95" s="194">
        <v>3495157.574129164</v>
      </c>
      <c r="O95" s="37">
        <f t="shared" si="23"/>
        <v>115048326.97905135</v>
      </c>
      <c r="P95" s="194">
        <v>1872158</v>
      </c>
      <c r="Q95" s="82">
        <f t="shared" si="24"/>
        <v>116920484.97905135</v>
      </c>
      <c r="R95" s="194">
        <v>2973611</v>
      </c>
      <c r="S95" s="82">
        <f t="shared" si="25"/>
        <v>119894095.97905135</v>
      </c>
      <c r="T95" s="194">
        <v>3972013</v>
      </c>
      <c r="U95" s="82">
        <f t="shared" si="26"/>
        <v>123866108.97905135</v>
      </c>
      <c r="V95" s="194">
        <v>8191696</v>
      </c>
      <c r="W95" s="262">
        <f t="shared" si="27"/>
        <v>132057804.97905135</v>
      </c>
      <c r="X95" s="194">
        <v>14649683</v>
      </c>
      <c r="Y95" s="262">
        <f t="shared" si="28"/>
        <v>146707487.97905135</v>
      </c>
      <c r="Z95" s="194">
        <v>5782826</v>
      </c>
      <c r="AA95" s="262">
        <f t="shared" si="29"/>
        <v>152490313.97905135</v>
      </c>
      <c r="AB95" s="194">
        <v>5301966</v>
      </c>
      <c r="AC95" s="262">
        <f t="shared" si="30"/>
        <v>157792279.97905135</v>
      </c>
      <c r="AD95" s="5"/>
      <c r="AE95"/>
      <c r="AF95" s="5"/>
      <c r="AG95" s="14"/>
    </row>
    <row r="96" spans="1:33" ht="15">
      <c r="A96" s="186">
        <v>1060</v>
      </c>
      <c r="B96" s="11" t="s">
        <v>185</v>
      </c>
      <c r="C96" s="41">
        <v>13243</v>
      </c>
      <c r="D96" s="17">
        <f t="shared" si="18"/>
        <v>17408164.66226256</v>
      </c>
      <c r="E96" s="13">
        <v>1960302</v>
      </c>
      <c r="F96" s="31">
        <f t="shared" si="19"/>
        <v>19368466.66226256</v>
      </c>
      <c r="G96" s="53">
        <v>392177</v>
      </c>
      <c r="H96" s="34">
        <f t="shared" si="20"/>
        <v>19760643.66226256</v>
      </c>
      <c r="I96" s="101">
        <v>299854</v>
      </c>
      <c r="J96" s="31">
        <f t="shared" si="21"/>
        <v>20060497.66226256</v>
      </c>
      <c r="K96" s="200">
        <v>-502873</v>
      </c>
      <c r="L96" s="194">
        <v>58459</v>
      </c>
      <c r="M96" s="37">
        <f t="shared" si="22"/>
        <v>19616083.66226256</v>
      </c>
      <c r="N96" s="194">
        <v>-273985.8617728688</v>
      </c>
      <c r="O96" s="37">
        <f t="shared" si="23"/>
        <v>19342097.80048969</v>
      </c>
      <c r="P96" s="194">
        <v>-329809</v>
      </c>
      <c r="Q96" s="82">
        <f t="shared" si="24"/>
        <v>19012288.80048969</v>
      </c>
      <c r="R96" s="194">
        <v>-900572</v>
      </c>
      <c r="S96" s="82">
        <f t="shared" si="25"/>
        <v>18111716.80048969</v>
      </c>
      <c r="T96" s="194">
        <v>115124</v>
      </c>
      <c r="U96" s="82">
        <f t="shared" si="26"/>
        <v>18226840.80048969</v>
      </c>
      <c r="V96" s="194">
        <v>46011</v>
      </c>
      <c r="W96" s="262">
        <f t="shared" si="27"/>
        <v>18272851.80048969</v>
      </c>
      <c r="X96" s="194">
        <v>1997801</v>
      </c>
      <c r="Y96" s="262">
        <f t="shared" si="28"/>
        <v>20270652.80048969</v>
      </c>
      <c r="Z96" s="194">
        <v>333679</v>
      </c>
      <c r="AA96" s="262">
        <f t="shared" si="29"/>
        <v>20604331.80048969</v>
      </c>
      <c r="AB96" s="194">
        <v>59803</v>
      </c>
      <c r="AC96" s="262">
        <f t="shared" si="30"/>
        <v>20664134.80048969</v>
      </c>
      <c r="AD96" s="5"/>
      <c r="AE96"/>
      <c r="AF96" s="5"/>
      <c r="AG96" s="14"/>
    </row>
    <row r="97" spans="1:33" ht="15">
      <c r="A97" s="186">
        <v>1080</v>
      </c>
      <c r="B97" s="11" t="s">
        <v>187</v>
      </c>
      <c r="C97" s="41">
        <v>62329</v>
      </c>
      <c r="D97" s="17">
        <f t="shared" si="18"/>
        <v>81932605.54513048</v>
      </c>
      <c r="E97" s="13">
        <v>12742655</v>
      </c>
      <c r="F97" s="31">
        <f t="shared" si="19"/>
        <v>94675260.54513048</v>
      </c>
      <c r="G97" s="53">
        <v>2850369</v>
      </c>
      <c r="H97" s="34">
        <f t="shared" si="20"/>
        <v>97525629.54513048</v>
      </c>
      <c r="I97" s="101">
        <v>2238722</v>
      </c>
      <c r="J97" s="31">
        <f t="shared" si="21"/>
        <v>99764351.54513048</v>
      </c>
      <c r="K97" s="194">
        <v>8235710</v>
      </c>
      <c r="L97" s="194">
        <v>187239</v>
      </c>
      <c r="M97" s="37">
        <f t="shared" si="22"/>
        <v>108187300.54513048</v>
      </c>
      <c r="N97" s="194">
        <v>680013.1645819545</v>
      </c>
      <c r="O97" s="37">
        <f t="shared" si="23"/>
        <v>108867313.70971243</v>
      </c>
      <c r="P97" s="194">
        <v>940475</v>
      </c>
      <c r="Q97" s="82">
        <f t="shared" si="24"/>
        <v>109807788.70971243</v>
      </c>
      <c r="R97" s="194">
        <v>871303</v>
      </c>
      <c r="S97" s="82">
        <f t="shared" si="25"/>
        <v>110679091.70971243</v>
      </c>
      <c r="T97" s="194">
        <v>2768550</v>
      </c>
      <c r="U97" s="82">
        <f t="shared" si="26"/>
        <v>113447641.70971243</v>
      </c>
      <c r="V97" s="194">
        <v>3610770</v>
      </c>
      <c r="W97" s="262">
        <f t="shared" si="27"/>
        <v>117058411.70971243</v>
      </c>
      <c r="X97" s="194">
        <v>7378584</v>
      </c>
      <c r="Y97" s="262">
        <f t="shared" si="28"/>
        <v>124436995.70971243</v>
      </c>
      <c r="Z97" s="194">
        <v>3872517</v>
      </c>
      <c r="AA97" s="262">
        <f t="shared" si="29"/>
        <v>128309512.70971243</v>
      </c>
      <c r="AB97" s="194">
        <v>3215215</v>
      </c>
      <c r="AC97" s="262">
        <f t="shared" si="30"/>
        <v>131524727.70971243</v>
      </c>
      <c r="AD97" s="5"/>
      <c r="AE97"/>
      <c r="AF97" s="5"/>
      <c r="AG97" s="14"/>
    </row>
    <row r="98" spans="1:33" ht="15">
      <c r="A98" s="186">
        <v>1081</v>
      </c>
      <c r="B98" s="11" t="s">
        <v>189</v>
      </c>
      <c r="C98" s="41">
        <v>28479</v>
      </c>
      <c r="D98" s="17">
        <f t="shared" si="18"/>
        <v>37436164.11814358</v>
      </c>
      <c r="E98" s="13">
        <v>8226274</v>
      </c>
      <c r="F98" s="31">
        <f t="shared" si="19"/>
        <v>45662438.11814358</v>
      </c>
      <c r="G98" s="53">
        <v>1048046</v>
      </c>
      <c r="H98" s="34">
        <f t="shared" si="20"/>
        <v>46710484.11814358</v>
      </c>
      <c r="I98" s="101">
        <v>1357871</v>
      </c>
      <c r="J98" s="31">
        <f t="shared" si="21"/>
        <v>48068355.11814358</v>
      </c>
      <c r="K98" s="200">
        <v>5127929</v>
      </c>
      <c r="L98" s="194">
        <v>206047</v>
      </c>
      <c r="M98" s="37">
        <f t="shared" si="22"/>
        <v>53402331.11814358</v>
      </c>
      <c r="N98" s="194">
        <v>367098.140947707</v>
      </c>
      <c r="O98" s="37">
        <f t="shared" si="23"/>
        <v>53769429.25909129</v>
      </c>
      <c r="P98" s="194">
        <v>-286162</v>
      </c>
      <c r="Q98" s="82">
        <f t="shared" si="24"/>
        <v>53483267.25909129</v>
      </c>
      <c r="R98" s="194">
        <v>-887365</v>
      </c>
      <c r="S98" s="82">
        <f t="shared" si="25"/>
        <v>52595902.25909129</v>
      </c>
      <c r="T98" s="194">
        <v>980849</v>
      </c>
      <c r="U98" s="82">
        <f t="shared" si="26"/>
        <v>53576751.25909129</v>
      </c>
      <c r="V98" s="194">
        <v>1191599</v>
      </c>
      <c r="W98" s="262">
        <f t="shared" si="27"/>
        <v>54768350.25909129</v>
      </c>
      <c r="X98" s="194">
        <v>2162664</v>
      </c>
      <c r="Y98" s="262">
        <f t="shared" si="28"/>
        <v>56931014.25909129</v>
      </c>
      <c r="Z98" s="194">
        <v>1261722</v>
      </c>
      <c r="AA98" s="262">
        <f t="shared" si="29"/>
        <v>58192736.25909129</v>
      </c>
      <c r="AB98" s="194">
        <v>924550</v>
      </c>
      <c r="AC98" s="262">
        <f t="shared" si="30"/>
        <v>59117286.25909129</v>
      </c>
      <c r="AD98" s="5"/>
      <c r="AE98"/>
      <c r="AF98" s="5"/>
      <c r="AG98" s="14"/>
    </row>
    <row r="99" spans="1:33" ht="15">
      <c r="A99" s="186">
        <v>1082</v>
      </c>
      <c r="B99" s="11" t="s">
        <v>191</v>
      </c>
      <c r="C99" s="41">
        <v>31066</v>
      </c>
      <c r="D99" s="17">
        <f t="shared" si="18"/>
        <v>40836822.72882645</v>
      </c>
      <c r="E99" s="13">
        <v>7767814</v>
      </c>
      <c r="F99" s="31">
        <f t="shared" si="19"/>
        <v>48604636.72882645</v>
      </c>
      <c r="G99" s="53">
        <v>806823</v>
      </c>
      <c r="H99" s="34">
        <f t="shared" si="20"/>
        <v>49411459.72882645</v>
      </c>
      <c r="I99" s="101">
        <v>542315</v>
      </c>
      <c r="J99" s="31">
        <f t="shared" si="21"/>
        <v>49953774.72882645</v>
      </c>
      <c r="K99" s="200">
        <v>4329822</v>
      </c>
      <c r="L99" s="194">
        <v>103800</v>
      </c>
      <c r="M99" s="37">
        <f t="shared" si="22"/>
        <v>54387396.72882645</v>
      </c>
      <c r="N99" s="194">
        <v>29969.3478942886</v>
      </c>
      <c r="O99" s="37">
        <f t="shared" si="23"/>
        <v>54417366.07672074</v>
      </c>
      <c r="P99" s="194">
        <v>467641</v>
      </c>
      <c r="Q99" s="82">
        <f t="shared" si="24"/>
        <v>54885007.07672074</v>
      </c>
      <c r="R99" s="194">
        <v>-67269</v>
      </c>
      <c r="S99" s="82">
        <f t="shared" si="25"/>
        <v>54817738.07672074</v>
      </c>
      <c r="T99" s="194">
        <v>1248382</v>
      </c>
      <c r="U99" s="82">
        <f t="shared" si="26"/>
        <v>56066120.07672074</v>
      </c>
      <c r="V99" s="194">
        <v>1377788</v>
      </c>
      <c r="W99" s="262">
        <f t="shared" si="27"/>
        <v>57443908.07672074</v>
      </c>
      <c r="X99" s="194">
        <v>5245562</v>
      </c>
      <c r="Y99" s="262">
        <f t="shared" si="28"/>
        <v>62689470.07672074</v>
      </c>
      <c r="Z99" s="194">
        <v>1594132</v>
      </c>
      <c r="AA99" s="262">
        <f t="shared" si="29"/>
        <v>64283602.07672074</v>
      </c>
      <c r="AB99" s="194">
        <v>1406076</v>
      </c>
      <c r="AC99" s="262">
        <f t="shared" si="30"/>
        <v>65689678.07672074</v>
      </c>
      <c r="AD99" s="5"/>
      <c r="AE99"/>
      <c r="AF99" s="5"/>
      <c r="AG99" s="14"/>
    </row>
    <row r="100" spans="1:33" ht="15">
      <c r="A100" s="186">
        <v>1083</v>
      </c>
      <c r="B100" s="11" t="s">
        <v>193</v>
      </c>
      <c r="C100" s="41">
        <v>16820</v>
      </c>
      <c r="D100" s="17">
        <f t="shared" si="18"/>
        <v>22110196.301386107</v>
      </c>
      <c r="E100" s="13">
        <v>5704537</v>
      </c>
      <c r="F100" s="31">
        <f t="shared" si="19"/>
        <v>27814733.301386107</v>
      </c>
      <c r="G100" s="53">
        <v>2069897</v>
      </c>
      <c r="H100" s="34">
        <f t="shared" si="20"/>
        <v>29884630.301386107</v>
      </c>
      <c r="I100" s="101">
        <v>-102560</v>
      </c>
      <c r="J100" s="31">
        <f t="shared" si="21"/>
        <v>29782070.301386107</v>
      </c>
      <c r="K100" s="200">
        <v>5145774</v>
      </c>
      <c r="L100" s="194">
        <v>140924</v>
      </c>
      <c r="M100" s="37">
        <f t="shared" si="22"/>
        <v>35068768.3013861</v>
      </c>
      <c r="N100" s="194">
        <v>991327.2492622733</v>
      </c>
      <c r="O100" s="37">
        <f t="shared" si="23"/>
        <v>36060095.55064838</v>
      </c>
      <c r="P100" s="194">
        <v>710203</v>
      </c>
      <c r="Q100" s="82">
        <f t="shared" si="24"/>
        <v>36770298.55064838</v>
      </c>
      <c r="R100" s="194">
        <v>-416684</v>
      </c>
      <c r="S100" s="82">
        <f t="shared" si="25"/>
        <v>36353614.55064838</v>
      </c>
      <c r="T100" s="194">
        <v>817899</v>
      </c>
      <c r="U100" s="82">
        <f t="shared" si="26"/>
        <v>37171513.55064838</v>
      </c>
      <c r="V100" s="194">
        <v>848855</v>
      </c>
      <c r="W100" s="262">
        <f t="shared" si="27"/>
        <v>38020368.55064838</v>
      </c>
      <c r="X100" s="194">
        <v>3805101</v>
      </c>
      <c r="Y100" s="262">
        <f t="shared" si="28"/>
        <v>41825469.55064838</v>
      </c>
      <c r="Z100" s="194">
        <v>1192554</v>
      </c>
      <c r="AA100" s="262">
        <f t="shared" si="29"/>
        <v>43018023.55064838</v>
      </c>
      <c r="AB100" s="194">
        <v>920166</v>
      </c>
      <c r="AC100" s="262">
        <f t="shared" si="30"/>
        <v>43938189.55064838</v>
      </c>
      <c r="AD100" s="5"/>
      <c r="AE100"/>
      <c r="AF100" s="5"/>
      <c r="AG100" s="14"/>
    </row>
    <row r="101" spans="1:33" ht="15">
      <c r="A101" s="186">
        <v>1214</v>
      </c>
      <c r="B101" s="11" t="s">
        <v>195</v>
      </c>
      <c r="C101" s="41">
        <v>13142</v>
      </c>
      <c r="D101" s="17">
        <f t="shared" si="18"/>
        <v>17275398.3229974</v>
      </c>
      <c r="E101" s="13">
        <v>3860523</v>
      </c>
      <c r="F101" s="31">
        <f t="shared" si="19"/>
        <v>21135921.3229974</v>
      </c>
      <c r="G101" s="53">
        <v>247514</v>
      </c>
      <c r="H101" s="34">
        <f t="shared" si="20"/>
        <v>21383435.3229974</v>
      </c>
      <c r="I101" s="101">
        <v>567415</v>
      </c>
      <c r="J101" s="31">
        <f t="shared" si="21"/>
        <v>21950850.3229974</v>
      </c>
      <c r="K101" s="200">
        <v>2639277</v>
      </c>
      <c r="L101" s="194">
        <v>49985</v>
      </c>
      <c r="M101" s="37">
        <f t="shared" si="22"/>
        <v>24640112.3229974</v>
      </c>
      <c r="N101" s="194">
        <v>319817.6237696111</v>
      </c>
      <c r="O101" s="37">
        <f t="shared" si="23"/>
        <v>24959929.94676701</v>
      </c>
      <c r="P101" s="194">
        <v>587986</v>
      </c>
      <c r="Q101" s="82">
        <f t="shared" si="24"/>
        <v>25547915.94676701</v>
      </c>
      <c r="R101" s="194">
        <v>-1050828</v>
      </c>
      <c r="S101" s="82">
        <f t="shared" si="25"/>
        <v>24497087.94676701</v>
      </c>
      <c r="T101" s="194">
        <v>539897</v>
      </c>
      <c r="U101" s="82">
        <f t="shared" si="26"/>
        <v>25036984.94676701</v>
      </c>
      <c r="V101" s="194">
        <v>802691</v>
      </c>
      <c r="W101" s="262">
        <f t="shared" si="27"/>
        <v>25839675.94676701</v>
      </c>
      <c r="X101" s="194">
        <v>2953937</v>
      </c>
      <c r="Y101" s="262">
        <f t="shared" si="28"/>
        <v>28793612.94676701</v>
      </c>
      <c r="Z101" s="194">
        <v>780311</v>
      </c>
      <c r="AA101" s="262">
        <f t="shared" si="29"/>
        <v>29573923.94676701</v>
      </c>
      <c r="AB101" s="194">
        <v>414224</v>
      </c>
      <c r="AC101" s="262">
        <f t="shared" si="30"/>
        <v>29988147.94676701</v>
      </c>
      <c r="AD101" s="5"/>
      <c r="AE101"/>
      <c r="AF101" s="5"/>
      <c r="AG101" s="14"/>
    </row>
    <row r="102" spans="1:33" ht="15">
      <c r="A102" s="186">
        <v>1230</v>
      </c>
      <c r="B102" s="11" t="s">
        <v>197</v>
      </c>
      <c r="C102" s="41">
        <v>21093</v>
      </c>
      <c r="D102" s="17">
        <f t="shared" si="18"/>
        <v>27727132.615049772</v>
      </c>
      <c r="E102" s="13">
        <v>2889174</v>
      </c>
      <c r="F102" s="31">
        <f t="shared" si="19"/>
        <v>30616306.615049772</v>
      </c>
      <c r="G102" s="53">
        <v>397493</v>
      </c>
      <c r="H102" s="34">
        <f t="shared" si="20"/>
        <v>31013799.615049772</v>
      </c>
      <c r="I102" s="101">
        <v>991739</v>
      </c>
      <c r="J102" s="31">
        <f t="shared" si="21"/>
        <v>32005538.615049772</v>
      </c>
      <c r="K102" s="200">
        <v>2318650</v>
      </c>
      <c r="L102" s="194">
        <v>25800</v>
      </c>
      <c r="M102" s="37">
        <f t="shared" si="22"/>
        <v>34349988.61504977</v>
      </c>
      <c r="N102" s="194">
        <v>1551647.5292324126</v>
      </c>
      <c r="O102" s="37">
        <f t="shared" si="23"/>
        <v>35901636.144282185</v>
      </c>
      <c r="P102" s="194">
        <v>497298</v>
      </c>
      <c r="Q102" s="82">
        <f t="shared" si="24"/>
        <v>36398934.144282185</v>
      </c>
      <c r="R102" s="194">
        <v>1063711</v>
      </c>
      <c r="S102" s="82">
        <f t="shared" si="25"/>
        <v>37462645.144282185</v>
      </c>
      <c r="T102" s="194">
        <v>1361397</v>
      </c>
      <c r="U102" s="82">
        <f t="shared" si="26"/>
        <v>38824042.144282185</v>
      </c>
      <c r="V102" s="194">
        <v>2109794</v>
      </c>
      <c r="W102" s="262">
        <f t="shared" si="27"/>
        <v>40933836.144282185</v>
      </c>
      <c r="X102" s="194">
        <v>1429601</v>
      </c>
      <c r="Y102" s="262">
        <f t="shared" si="28"/>
        <v>42363437.144282185</v>
      </c>
      <c r="Z102" s="194">
        <v>1928589</v>
      </c>
      <c r="AA102" s="262">
        <f t="shared" si="29"/>
        <v>44292026.144282185</v>
      </c>
      <c r="AB102" s="194">
        <v>1886202</v>
      </c>
      <c r="AC102" s="262">
        <f t="shared" si="30"/>
        <v>46178228.144282185</v>
      </c>
      <c r="AD102" s="5"/>
      <c r="AE102"/>
      <c r="AF102" s="5"/>
      <c r="AG102" s="14"/>
    </row>
    <row r="103" spans="1:33" ht="15">
      <c r="A103" s="186">
        <v>1231</v>
      </c>
      <c r="B103" s="11" t="s">
        <v>199</v>
      </c>
      <c r="C103" s="41">
        <v>15858</v>
      </c>
      <c r="D103" s="17">
        <f t="shared" si="18"/>
        <v>20845629.782840718</v>
      </c>
      <c r="E103" s="13">
        <v>1585844</v>
      </c>
      <c r="F103" s="31">
        <f t="shared" si="19"/>
        <v>22431473.782840718</v>
      </c>
      <c r="G103" s="53">
        <v>154592</v>
      </c>
      <c r="H103" s="34">
        <f t="shared" si="20"/>
        <v>22586065.782840718</v>
      </c>
      <c r="I103" s="101">
        <v>386582</v>
      </c>
      <c r="J103" s="31">
        <f t="shared" si="21"/>
        <v>22972647.782840718</v>
      </c>
      <c r="K103" s="200">
        <v>1412580</v>
      </c>
      <c r="L103" s="194">
        <v>15732</v>
      </c>
      <c r="M103" s="37">
        <f t="shared" si="22"/>
        <v>24400959.782840718</v>
      </c>
      <c r="N103" s="194">
        <v>169461.08185500652</v>
      </c>
      <c r="O103" s="37">
        <f t="shared" si="23"/>
        <v>24570420.864695724</v>
      </c>
      <c r="P103" s="194">
        <v>192360</v>
      </c>
      <c r="Q103" s="82">
        <f t="shared" si="24"/>
        <v>24762780.864695724</v>
      </c>
      <c r="R103" s="194">
        <v>432839</v>
      </c>
      <c r="S103" s="82">
        <f t="shared" si="25"/>
        <v>25195619.864695724</v>
      </c>
      <c r="T103" s="194">
        <v>567426</v>
      </c>
      <c r="U103" s="82">
        <f t="shared" si="26"/>
        <v>25763045.864695724</v>
      </c>
      <c r="V103" s="194">
        <v>1106796</v>
      </c>
      <c r="W103" s="262">
        <f t="shared" si="27"/>
        <v>26869841.864695724</v>
      </c>
      <c r="X103" s="194">
        <v>1032374</v>
      </c>
      <c r="Y103" s="262">
        <f t="shared" si="28"/>
        <v>27902215.864695724</v>
      </c>
      <c r="Z103" s="194">
        <v>926883</v>
      </c>
      <c r="AA103" s="262">
        <f t="shared" si="29"/>
        <v>28829098.864695724</v>
      </c>
      <c r="AB103" s="194">
        <v>1031980</v>
      </c>
      <c r="AC103" s="262">
        <f t="shared" si="30"/>
        <v>29861078.864695724</v>
      </c>
      <c r="AD103" s="5"/>
      <c r="AE103"/>
      <c r="AF103" s="5"/>
      <c r="AG103" s="14"/>
    </row>
    <row r="104" spans="1:33" ht="15">
      <c r="A104" s="186">
        <v>1233</v>
      </c>
      <c r="B104" s="11" t="s">
        <v>201</v>
      </c>
      <c r="C104" s="41">
        <v>32575</v>
      </c>
      <c r="D104" s="17">
        <f t="shared" si="18"/>
        <v>42820430.70854057</v>
      </c>
      <c r="E104" s="13">
        <v>4882766</v>
      </c>
      <c r="F104" s="31">
        <f t="shared" si="19"/>
        <v>47703196.70854057</v>
      </c>
      <c r="G104" s="53">
        <v>758722</v>
      </c>
      <c r="H104" s="34">
        <f t="shared" si="20"/>
        <v>48461918.70854057</v>
      </c>
      <c r="I104" s="101">
        <v>1662775</v>
      </c>
      <c r="J104" s="31">
        <f t="shared" si="21"/>
        <v>50124693.70854057</v>
      </c>
      <c r="K104" s="200">
        <v>4712160</v>
      </c>
      <c r="L104" s="194">
        <v>115224</v>
      </c>
      <c r="M104" s="37">
        <f t="shared" si="22"/>
        <v>54952077.70854057</v>
      </c>
      <c r="N104" s="194">
        <v>3334000.1926110983</v>
      </c>
      <c r="O104" s="37">
        <f t="shared" si="23"/>
        <v>58286077.90115167</v>
      </c>
      <c r="P104" s="194">
        <v>837667</v>
      </c>
      <c r="Q104" s="82">
        <f t="shared" si="24"/>
        <v>59123744.90115167</v>
      </c>
      <c r="R104" s="194">
        <v>2364613</v>
      </c>
      <c r="S104" s="82">
        <f t="shared" si="25"/>
        <v>61488357.90115167</v>
      </c>
      <c r="T104" s="194">
        <v>2230264</v>
      </c>
      <c r="U104" s="82">
        <f t="shared" si="26"/>
        <v>63718621.90115167</v>
      </c>
      <c r="V104" s="194">
        <v>4052307</v>
      </c>
      <c r="W104" s="262">
        <f t="shared" si="27"/>
        <v>67770928.90115167</v>
      </c>
      <c r="X104" s="194">
        <v>2171533</v>
      </c>
      <c r="Y104" s="262">
        <f t="shared" si="28"/>
        <v>69942461.90115167</v>
      </c>
      <c r="Z104" s="194">
        <v>3717813</v>
      </c>
      <c r="AA104" s="262">
        <f t="shared" si="29"/>
        <v>73660274.90115167</v>
      </c>
      <c r="AB104" s="194">
        <v>3812256</v>
      </c>
      <c r="AC104" s="262">
        <f t="shared" si="30"/>
        <v>77472530.90115167</v>
      </c>
      <c r="AD104" s="5"/>
      <c r="AE104"/>
      <c r="AF104" s="5"/>
      <c r="AG104" s="14"/>
    </row>
    <row r="105" spans="1:33" ht="15">
      <c r="A105" s="186">
        <v>1256</v>
      </c>
      <c r="B105" s="11" t="s">
        <v>203</v>
      </c>
      <c r="C105" s="41">
        <v>13859</v>
      </c>
      <c r="D105" s="17">
        <f t="shared" si="18"/>
        <v>18217907.87995898</v>
      </c>
      <c r="E105" s="13">
        <v>2323406</v>
      </c>
      <c r="F105" s="31">
        <f t="shared" si="19"/>
        <v>20541313.87995898</v>
      </c>
      <c r="G105" s="53">
        <v>112913</v>
      </c>
      <c r="H105" s="34">
        <f t="shared" si="20"/>
        <v>20654226.87995898</v>
      </c>
      <c r="I105" s="101">
        <v>138393</v>
      </c>
      <c r="J105" s="31">
        <f t="shared" si="21"/>
        <v>20792619.87995898</v>
      </c>
      <c r="K105" s="200">
        <v>1528274</v>
      </c>
      <c r="L105" s="194">
        <v>52566</v>
      </c>
      <c r="M105" s="37">
        <f t="shared" si="22"/>
        <v>22373459.87995898</v>
      </c>
      <c r="N105" s="194">
        <v>-130325.65478442982</v>
      </c>
      <c r="O105" s="37">
        <f t="shared" si="23"/>
        <v>22243134.22517455</v>
      </c>
      <c r="P105" s="194">
        <v>-253177</v>
      </c>
      <c r="Q105" s="82">
        <f t="shared" si="24"/>
        <v>21989957.22517455</v>
      </c>
      <c r="R105" s="194">
        <v>36381</v>
      </c>
      <c r="S105" s="82">
        <f t="shared" si="25"/>
        <v>22026338.22517455</v>
      </c>
      <c r="T105" s="194">
        <v>126445</v>
      </c>
      <c r="U105" s="82">
        <f t="shared" si="26"/>
        <v>22152783.22517455</v>
      </c>
      <c r="V105" s="194">
        <v>305144</v>
      </c>
      <c r="W105" s="262">
        <f t="shared" si="27"/>
        <v>22457927.22517455</v>
      </c>
      <c r="X105" s="194">
        <v>1965322</v>
      </c>
      <c r="Y105" s="262">
        <f t="shared" si="28"/>
        <v>24423249.22517455</v>
      </c>
      <c r="Z105" s="194">
        <v>543588</v>
      </c>
      <c r="AA105" s="262">
        <f t="shared" si="29"/>
        <v>24966837.22517455</v>
      </c>
      <c r="AB105" s="194">
        <v>64389</v>
      </c>
      <c r="AC105" s="262">
        <f t="shared" si="30"/>
        <v>25031226.22517455</v>
      </c>
      <c r="AD105" s="5"/>
      <c r="AE105"/>
      <c r="AF105" s="5"/>
      <c r="AG105" s="14"/>
    </row>
    <row r="106" spans="1:33" ht="15">
      <c r="A106" s="186">
        <v>1257</v>
      </c>
      <c r="B106" s="11" t="s">
        <v>205</v>
      </c>
      <c r="C106" s="41">
        <v>9572</v>
      </c>
      <c r="D106" s="17">
        <f t="shared" si="18"/>
        <v>12582568.31134767</v>
      </c>
      <c r="E106" s="13">
        <v>3600217</v>
      </c>
      <c r="F106" s="31">
        <f t="shared" si="19"/>
        <v>16182785.31134767</v>
      </c>
      <c r="G106" s="53">
        <v>335360</v>
      </c>
      <c r="H106" s="34">
        <f t="shared" si="20"/>
        <v>16518145.31134767</v>
      </c>
      <c r="I106" s="101">
        <v>591819</v>
      </c>
      <c r="J106" s="31">
        <f t="shared" si="21"/>
        <v>17109964.31134767</v>
      </c>
      <c r="K106" s="200">
        <v>944216</v>
      </c>
      <c r="L106" s="194">
        <v>127801</v>
      </c>
      <c r="M106" s="37">
        <f t="shared" si="22"/>
        <v>18181981.31134767</v>
      </c>
      <c r="N106" s="194">
        <v>-6063.303095214069</v>
      </c>
      <c r="O106" s="37">
        <f t="shared" si="23"/>
        <v>18175918.008252457</v>
      </c>
      <c r="P106" s="194">
        <v>-4853</v>
      </c>
      <c r="Q106" s="82">
        <f t="shared" si="24"/>
        <v>18171065.008252457</v>
      </c>
      <c r="R106" s="194">
        <v>-223921</v>
      </c>
      <c r="S106" s="82">
        <f t="shared" si="25"/>
        <v>17947144.008252457</v>
      </c>
      <c r="T106" s="194">
        <v>279297</v>
      </c>
      <c r="U106" s="82">
        <f t="shared" si="26"/>
        <v>18226441.008252457</v>
      </c>
      <c r="V106" s="194">
        <v>110384</v>
      </c>
      <c r="W106" s="262">
        <f t="shared" si="27"/>
        <v>18336825.008252457</v>
      </c>
      <c r="X106" s="194">
        <v>790941</v>
      </c>
      <c r="Y106" s="262">
        <f t="shared" si="28"/>
        <v>19127766.008252457</v>
      </c>
      <c r="Z106" s="194">
        <v>710737</v>
      </c>
      <c r="AA106" s="262">
        <f t="shared" si="29"/>
        <v>19838503.008252457</v>
      </c>
      <c r="AB106" s="194">
        <v>327445</v>
      </c>
      <c r="AC106" s="262">
        <f t="shared" si="30"/>
        <v>20165948.008252457</v>
      </c>
      <c r="AD106" s="5"/>
      <c r="AE106"/>
      <c r="AF106" s="5"/>
      <c r="AG106" s="14"/>
    </row>
    <row r="107" spans="1:33" ht="15">
      <c r="A107" s="186">
        <v>1260</v>
      </c>
      <c r="B107" s="11" t="s">
        <v>207</v>
      </c>
      <c r="C107" s="41">
        <v>14442</v>
      </c>
      <c r="D107" s="17">
        <f t="shared" si="18"/>
        <v>18984271.996707384</v>
      </c>
      <c r="E107" s="13">
        <v>5712694</v>
      </c>
      <c r="F107" s="31">
        <f t="shared" si="19"/>
        <v>24696965.996707384</v>
      </c>
      <c r="G107" s="53">
        <v>225694</v>
      </c>
      <c r="H107" s="34">
        <f t="shared" si="20"/>
        <v>24922659.996707384</v>
      </c>
      <c r="I107" s="101">
        <v>417297</v>
      </c>
      <c r="J107" s="31">
        <f t="shared" si="21"/>
        <v>25339956.996707384</v>
      </c>
      <c r="K107" s="200">
        <v>1467053</v>
      </c>
      <c r="L107" s="194">
        <v>61807</v>
      </c>
      <c r="M107" s="37">
        <f t="shared" si="22"/>
        <v>26868816.996707384</v>
      </c>
      <c r="N107" s="194">
        <v>122861.25540105999</v>
      </c>
      <c r="O107" s="37">
        <f t="shared" si="23"/>
        <v>26991678.252108444</v>
      </c>
      <c r="P107" s="194">
        <v>116698</v>
      </c>
      <c r="Q107" s="82">
        <f t="shared" si="24"/>
        <v>27108376.252108444</v>
      </c>
      <c r="R107" s="194">
        <v>-297617</v>
      </c>
      <c r="S107" s="82">
        <f t="shared" si="25"/>
        <v>26810759.252108444</v>
      </c>
      <c r="T107" s="194">
        <v>534254</v>
      </c>
      <c r="U107" s="82">
        <f t="shared" si="26"/>
        <v>27345013.252108444</v>
      </c>
      <c r="V107" s="194">
        <v>591876</v>
      </c>
      <c r="W107" s="262">
        <f t="shared" si="27"/>
        <v>27936889.252108444</v>
      </c>
      <c r="X107" s="194">
        <v>2302287</v>
      </c>
      <c r="Y107" s="262">
        <f t="shared" si="28"/>
        <v>30239176.252108444</v>
      </c>
      <c r="Z107" s="194">
        <v>1022399</v>
      </c>
      <c r="AA107" s="262">
        <f t="shared" si="29"/>
        <v>31261575.252108444</v>
      </c>
      <c r="AB107" s="194">
        <v>483260</v>
      </c>
      <c r="AC107" s="262">
        <f t="shared" si="30"/>
        <v>31744835.252108444</v>
      </c>
      <c r="AD107" s="5"/>
      <c r="AE107"/>
      <c r="AF107" s="5"/>
      <c r="AG107" s="14"/>
    </row>
    <row r="108" spans="1:33" ht="15">
      <c r="A108" s="186">
        <v>1261</v>
      </c>
      <c r="B108" s="11" t="s">
        <v>209</v>
      </c>
      <c r="C108" s="41">
        <v>27706</v>
      </c>
      <c r="D108" s="17">
        <f t="shared" si="18"/>
        <v>36420041.54139141</v>
      </c>
      <c r="E108" s="13">
        <v>4747953</v>
      </c>
      <c r="F108" s="31">
        <f t="shared" si="19"/>
        <v>41167994.54139141</v>
      </c>
      <c r="G108" s="53">
        <v>1040291</v>
      </c>
      <c r="H108" s="34">
        <f t="shared" si="20"/>
        <v>42208285.54139141</v>
      </c>
      <c r="I108" s="101">
        <v>1651544</v>
      </c>
      <c r="J108" s="31">
        <f t="shared" si="21"/>
        <v>43859829.54139141</v>
      </c>
      <c r="K108" s="200">
        <v>4070525</v>
      </c>
      <c r="L108" s="194">
        <v>78471</v>
      </c>
      <c r="M108" s="37">
        <f t="shared" si="22"/>
        <v>48008825.54139141</v>
      </c>
      <c r="N108" s="194">
        <v>1907858.9461391568</v>
      </c>
      <c r="O108" s="37">
        <f t="shared" si="23"/>
        <v>49916684.48753057</v>
      </c>
      <c r="P108" s="194">
        <v>890782</v>
      </c>
      <c r="Q108" s="82">
        <f t="shared" si="24"/>
        <v>50807466.48753057</v>
      </c>
      <c r="R108" s="194">
        <v>1128921</v>
      </c>
      <c r="S108" s="82">
        <f t="shared" si="25"/>
        <v>51936387.48753057</v>
      </c>
      <c r="T108" s="194">
        <v>2114256</v>
      </c>
      <c r="U108" s="82">
        <f t="shared" si="26"/>
        <v>54050643.48753057</v>
      </c>
      <c r="V108" s="194">
        <v>2709876</v>
      </c>
      <c r="W108" s="262">
        <f t="shared" si="27"/>
        <v>56760519.48753057</v>
      </c>
      <c r="X108" s="194">
        <v>3041867</v>
      </c>
      <c r="Y108" s="262">
        <f t="shared" si="28"/>
        <v>59802386.48753057</v>
      </c>
      <c r="Z108" s="194">
        <v>2625369</v>
      </c>
      <c r="AA108" s="262">
        <f t="shared" si="29"/>
        <v>62427755.48753057</v>
      </c>
      <c r="AB108" s="194">
        <v>2457927</v>
      </c>
      <c r="AC108" s="262">
        <f t="shared" si="30"/>
        <v>64885682.48753057</v>
      </c>
      <c r="AD108" s="5"/>
      <c r="AE108"/>
      <c r="AF108" s="5"/>
      <c r="AG108" s="14"/>
    </row>
    <row r="109" spans="1:33" ht="15">
      <c r="A109" s="186">
        <v>1262</v>
      </c>
      <c r="B109" s="11" t="s">
        <v>211</v>
      </c>
      <c r="C109" s="41">
        <v>19967</v>
      </c>
      <c r="D109" s="17">
        <f t="shared" si="18"/>
        <v>26246985.109974816</v>
      </c>
      <c r="E109" s="13">
        <v>2231287</v>
      </c>
      <c r="F109" s="31">
        <f t="shared" si="19"/>
        <v>28478272.109974816</v>
      </c>
      <c r="G109" s="53">
        <v>686981</v>
      </c>
      <c r="H109" s="34">
        <f t="shared" si="20"/>
        <v>29165253.109974816</v>
      </c>
      <c r="I109" s="101">
        <v>934171</v>
      </c>
      <c r="J109" s="31">
        <f t="shared" si="21"/>
        <v>30099424.109974816</v>
      </c>
      <c r="K109" s="200">
        <v>2497184</v>
      </c>
      <c r="L109" s="194">
        <v>-44525</v>
      </c>
      <c r="M109" s="37">
        <f t="shared" si="22"/>
        <v>32552083.109974816</v>
      </c>
      <c r="N109" s="194">
        <v>1501425.189834714</v>
      </c>
      <c r="O109" s="37">
        <f t="shared" si="23"/>
        <v>34053508.29980953</v>
      </c>
      <c r="P109" s="194">
        <v>699322</v>
      </c>
      <c r="Q109" s="82">
        <f t="shared" si="24"/>
        <v>34752830.29980953</v>
      </c>
      <c r="R109" s="194">
        <v>1651244</v>
      </c>
      <c r="S109" s="82">
        <f t="shared" si="25"/>
        <v>36404074.29980953</v>
      </c>
      <c r="T109" s="194">
        <v>1464257</v>
      </c>
      <c r="U109" s="82">
        <f t="shared" si="26"/>
        <v>37868331.29980953</v>
      </c>
      <c r="V109" s="194">
        <v>2493018</v>
      </c>
      <c r="W109" s="262">
        <f t="shared" si="27"/>
        <v>40361349.29980953</v>
      </c>
      <c r="X109" s="194">
        <v>1317137</v>
      </c>
      <c r="Y109" s="262">
        <f t="shared" si="28"/>
        <v>41678486.29980953</v>
      </c>
      <c r="Z109" s="194">
        <v>1969217</v>
      </c>
      <c r="AA109" s="262">
        <f t="shared" si="29"/>
        <v>43647703.29980953</v>
      </c>
      <c r="AB109" s="194">
        <v>2185066</v>
      </c>
      <c r="AC109" s="262">
        <f t="shared" si="30"/>
        <v>45832769.29980953</v>
      </c>
      <c r="AD109" s="5"/>
      <c r="AE109"/>
      <c r="AF109" s="5"/>
      <c r="AG109" s="14"/>
    </row>
    <row r="110" spans="1:33" ht="15">
      <c r="A110" s="186">
        <v>1263</v>
      </c>
      <c r="B110" s="11" t="s">
        <v>213</v>
      </c>
      <c r="C110" s="41">
        <v>19104</v>
      </c>
      <c r="D110" s="17">
        <f t="shared" si="18"/>
        <v>25112555.894273497</v>
      </c>
      <c r="E110" s="13">
        <v>2728611</v>
      </c>
      <c r="F110" s="31">
        <f t="shared" si="19"/>
        <v>27841166.894273497</v>
      </c>
      <c r="G110" s="53">
        <v>535484</v>
      </c>
      <c r="H110" s="34">
        <f t="shared" si="20"/>
        <v>28376650.894273497</v>
      </c>
      <c r="I110" s="101">
        <v>907798</v>
      </c>
      <c r="J110" s="31">
        <f t="shared" si="21"/>
        <v>29284448.894273497</v>
      </c>
      <c r="K110" s="200">
        <v>2308220</v>
      </c>
      <c r="L110" s="194">
        <v>290</v>
      </c>
      <c r="M110" s="37">
        <f t="shared" si="22"/>
        <v>31592958.894273497</v>
      </c>
      <c r="N110" s="194">
        <v>997945.9128362983</v>
      </c>
      <c r="O110" s="37">
        <f t="shared" si="23"/>
        <v>32590904.807109796</v>
      </c>
      <c r="P110" s="194">
        <v>602647</v>
      </c>
      <c r="Q110" s="82">
        <f t="shared" si="24"/>
        <v>33193551.807109796</v>
      </c>
      <c r="R110" s="194">
        <v>973463</v>
      </c>
      <c r="S110" s="82">
        <f t="shared" si="25"/>
        <v>34167014.807109796</v>
      </c>
      <c r="T110" s="194">
        <v>1430107</v>
      </c>
      <c r="U110" s="82">
        <f t="shared" si="26"/>
        <v>35597121.807109796</v>
      </c>
      <c r="V110" s="194">
        <v>1643763</v>
      </c>
      <c r="W110" s="262">
        <f t="shared" si="27"/>
        <v>37240884.807109796</v>
      </c>
      <c r="X110" s="194">
        <v>1576203</v>
      </c>
      <c r="Y110" s="262">
        <f t="shared" si="28"/>
        <v>38817087.807109796</v>
      </c>
      <c r="Z110" s="194">
        <v>1801373</v>
      </c>
      <c r="AA110" s="262">
        <f t="shared" si="29"/>
        <v>40618460.807109796</v>
      </c>
      <c r="AB110" s="194">
        <v>1722875</v>
      </c>
      <c r="AC110" s="262">
        <f t="shared" si="30"/>
        <v>42341335.807109796</v>
      </c>
      <c r="AD110" s="5"/>
      <c r="AE110"/>
      <c r="AF110" s="5"/>
      <c r="AG110" s="14"/>
    </row>
    <row r="111" spans="1:33" ht="15">
      <c r="A111" s="186">
        <v>1264</v>
      </c>
      <c r="B111" s="11" t="s">
        <v>215</v>
      </c>
      <c r="C111" s="41">
        <v>14811</v>
      </c>
      <c r="D111" s="17">
        <f t="shared" si="18"/>
        <v>19469329.21639891</v>
      </c>
      <c r="E111" s="13">
        <v>4494542</v>
      </c>
      <c r="F111" s="31">
        <f t="shared" si="19"/>
        <v>23963871.21639891</v>
      </c>
      <c r="G111" s="53">
        <v>308625</v>
      </c>
      <c r="H111" s="34">
        <f t="shared" si="20"/>
        <v>24272496.21639891</v>
      </c>
      <c r="I111" s="101">
        <v>548580</v>
      </c>
      <c r="J111" s="31">
        <f t="shared" si="21"/>
        <v>24821076.21639891</v>
      </c>
      <c r="K111" s="200">
        <v>2216633</v>
      </c>
      <c r="L111" s="194">
        <v>36580</v>
      </c>
      <c r="M111" s="37">
        <f t="shared" si="22"/>
        <v>27074289.21639891</v>
      </c>
      <c r="N111" s="194">
        <v>760143.3923795223</v>
      </c>
      <c r="O111" s="37">
        <f t="shared" si="23"/>
        <v>27834432.608778432</v>
      </c>
      <c r="P111" s="194">
        <v>288660</v>
      </c>
      <c r="Q111" s="82">
        <f t="shared" si="24"/>
        <v>28123092.608778432</v>
      </c>
      <c r="R111" s="194">
        <v>41741</v>
      </c>
      <c r="S111" s="82">
        <f t="shared" si="25"/>
        <v>28164833.608778432</v>
      </c>
      <c r="T111" s="194">
        <v>755440</v>
      </c>
      <c r="U111" s="82">
        <f t="shared" si="26"/>
        <v>28920273.608778432</v>
      </c>
      <c r="V111" s="194">
        <v>1184066</v>
      </c>
      <c r="W111" s="262">
        <f t="shared" si="27"/>
        <v>30104339.608778432</v>
      </c>
      <c r="X111" s="194">
        <v>2747060</v>
      </c>
      <c r="Y111" s="262">
        <f t="shared" si="28"/>
        <v>32851399.608778432</v>
      </c>
      <c r="Z111" s="194">
        <v>1056012</v>
      </c>
      <c r="AA111" s="262">
        <f t="shared" si="29"/>
        <v>33907411.60877843</v>
      </c>
      <c r="AB111" s="194">
        <v>1056492</v>
      </c>
      <c r="AC111" s="262">
        <f t="shared" si="30"/>
        <v>34963903.60877843</v>
      </c>
      <c r="AD111" s="5"/>
      <c r="AE111"/>
      <c r="AF111" s="5"/>
      <c r="AG111" s="14"/>
    </row>
    <row r="112" spans="1:33" ht="15">
      <c r="A112" s="186">
        <v>1265</v>
      </c>
      <c r="B112" s="11" t="s">
        <v>217</v>
      </c>
      <c r="C112" s="41">
        <v>17960</v>
      </c>
      <c r="D112" s="17">
        <f t="shared" si="18"/>
        <v>23608747.06140871</v>
      </c>
      <c r="E112" s="13">
        <v>5468309</v>
      </c>
      <c r="F112" s="31">
        <f t="shared" si="19"/>
        <v>29077056.06140871</v>
      </c>
      <c r="G112" s="53">
        <v>852533</v>
      </c>
      <c r="H112" s="34">
        <f t="shared" si="20"/>
        <v>29929589.06140871</v>
      </c>
      <c r="I112" s="101">
        <v>1007131</v>
      </c>
      <c r="J112" s="31">
        <f t="shared" si="21"/>
        <v>30936720.06140871</v>
      </c>
      <c r="K112" s="200">
        <v>4069995</v>
      </c>
      <c r="L112" s="194">
        <v>113172</v>
      </c>
      <c r="M112" s="37">
        <f t="shared" si="22"/>
        <v>35119887.06140871</v>
      </c>
      <c r="N112" s="194">
        <v>751124.9570006281</v>
      </c>
      <c r="O112" s="37">
        <f t="shared" si="23"/>
        <v>35871012.01840934</v>
      </c>
      <c r="P112" s="194">
        <v>-73748</v>
      </c>
      <c r="Q112" s="82">
        <f t="shared" si="24"/>
        <v>35797264.01840934</v>
      </c>
      <c r="R112" s="194">
        <v>-186387</v>
      </c>
      <c r="S112" s="82">
        <f t="shared" si="25"/>
        <v>35610877.01840934</v>
      </c>
      <c r="T112" s="194">
        <v>669786</v>
      </c>
      <c r="U112" s="82">
        <f t="shared" si="26"/>
        <v>36280663.01840934</v>
      </c>
      <c r="V112" s="194">
        <v>1437496</v>
      </c>
      <c r="W112" s="262">
        <f t="shared" si="27"/>
        <v>37718159.01840934</v>
      </c>
      <c r="X112" s="194">
        <v>3419225</v>
      </c>
      <c r="Y112" s="262">
        <f t="shared" si="28"/>
        <v>41137384.01840934</v>
      </c>
      <c r="Z112" s="194">
        <v>881872</v>
      </c>
      <c r="AA112" s="262">
        <f t="shared" si="29"/>
        <v>42019256.01840934</v>
      </c>
      <c r="AB112" s="194">
        <v>743999</v>
      </c>
      <c r="AC112" s="262">
        <f t="shared" si="30"/>
        <v>42763255.01840934</v>
      </c>
      <c r="AD112" s="5"/>
      <c r="AE112"/>
      <c r="AF112" s="5"/>
      <c r="AG112" s="14"/>
    </row>
    <row r="113" spans="1:33" ht="15">
      <c r="A113" s="186">
        <v>1266</v>
      </c>
      <c r="B113" s="11" t="s">
        <v>219</v>
      </c>
      <c r="C113" s="41">
        <v>14610</v>
      </c>
      <c r="D113" s="17">
        <f t="shared" si="18"/>
        <v>19205111.056079134</v>
      </c>
      <c r="E113" s="13">
        <v>5027136</v>
      </c>
      <c r="F113" s="31">
        <f t="shared" si="19"/>
        <v>24232247.056079134</v>
      </c>
      <c r="G113" s="53">
        <v>735150</v>
      </c>
      <c r="H113" s="34">
        <f t="shared" si="20"/>
        <v>24967397.056079134</v>
      </c>
      <c r="I113" s="101">
        <v>1015124</v>
      </c>
      <c r="J113" s="31">
        <f t="shared" si="21"/>
        <v>25982521.056079134</v>
      </c>
      <c r="K113" s="200">
        <v>2028197</v>
      </c>
      <c r="L113" s="194">
        <v>96882</v>
      </c>
      <c r="M113" s="37">
        <f t="shared" si="22"/>
        <v>28107600.056079134</v>
      </c>
      <c r="N113" s="194">
        <v>303309.6754888147</v>
      </c>
      <c r="O113" s="37">
        <f t="shared" si="23"/>
        <v>28410909.73156795</v>
      </c>
      <c r="P113" s="194">
        <v>-453985</v>
      </c>
      <c r="Q113" s="82">
        <f t="shared" si="24"/>
        <v>27956924.73156795</v>
      </c>
      <c r="R113" s="194">
        <v>939944</v>
      </c>
      <c r="S113" s="82">
        <f t="shared" si="25"/>
        <v>28896868.73156795</v>
      </c>
      <c r="T113" s="194">
        <v>709944</v>
      </c>
      <c r="U113" s="82">
        <f t="shared" si="26"/>
        <v>29606812.73156795</v>
      </c>
      <c r="V113" s="194">
        <v>882925</v>
      </c>
      <c r="W113" s="262">
        <f t="shared" si="27"/>
        <v>30489737.73156795</v>
      </c>
      <c r="X113" s="194">
        <v>1182936</v>
      </c>
      <c r="Y113" s="262">
        <f t="shared" si="28"/>
        <v>31672673.73156795</v>
      </c>
      <c r="Z113" s="194">
        <v>865689</v>
      </c>
      <c r="AA113" s="262">
        <f t="shared" si="29"/>
        <v>32538362.73156795</v>
      </c>
      <c r="AB113" s="194">
        <v>619380</v>
      </c>
      <c r="AC113" s="262">
        <f t="shared" si="30"/>
        <v>33157742.73156795</v>
      </c>
      <c r="AD113" s="5"/>
      <c r="AE113"/>
      <c r="AF113" s="5"/>
      <c r="AG113" s="14"/>
    </row>
    <row r="114" spans="1:33" ht="15">
      <c r="A114" s="186">
        <v>1267</v>
      </c>
      <c r="B114" s="11" t="s">
        <v>221</v>
      </c>
      <c r="C114" s="41">
        <v>14888</v>
      </c>
      <c r="D114" s="17">
        <f t="shared" si="18"/>
        <v>19570547.118610963</v>
      </c>
      <c r="E114" s="13">
        <v>5748930</v>
      </c>
      <c r="F114" s="31">
        <f t="shared" si="19"/>
        <v>25319477.118610963</v>
      </c>
      <c r="G114" s="53">
        <v>576016</v>
      </c>
      <c r="H114" s="34">
        <f t="shared" si="20"/>
        <v>25895493.118610963</v>
      </c>
      <c r="I114" s="101">
        <v>631633</v>
      </c>
      <c r="J114" s="31">
        <f t="shared" si="21"/>
        <v>26527126.118610963</v>
      </c>
      <c r="K114" s="200">
        <v>1984356</v>
      </c>
      <c r="L114" s="194">
        <v>152154</v>
      </c>
      <c r="M114" s="37">
        <f t="shared" si="22"/>
        <v>28663636.118610963</v>
      </c>
      <c r="N114" s="194">
        <v>746354.418253079</v>
      </c>
      <c r="O114" s="37">
        <f t="shared" si="23"/>
        <v>29409990.536864042</v>
      </c>
      <c r="P114" s="194">
        <v>224436</v>
      </c>
      <c r="Q114" s="82">
        <f t="shared" si="24"/>
        <v>29634426.536864042</v>
      </c>
      <c r="R114" s="194">
        <v>633226</v>
      </c>
      <c r="S114" s="82">
        <f t="shared" si="25"/>
        <v>30267652.536864042</v>
      </c>
      <c r="T114" s="194">
        <v>810764</v>
      </c>
      <c r="U114" s="82">
        <f t="shared" si="26"/>
        <v>31078416.536864042</v>
      </c>
      <c r="V114" s="194">
        <v>1345656</v>
      </c>
      <c r="W114" s="262">
        <f t="shared" si="27"/>
        <v>32424072.536864042</v>
      </c>
      <c r="X114" s="194">
        <v>1915090</v>
      </c>
      <c r="Y114" s="262">
        <f t="shared" si="28"/>
        <v>34339162.53686404</v>
      </c>
      <c r="Z114" s="194">
        <v>1154641</v>
      </c>
      <c r="AA114" s="262">
        <f t="shared" si="29"/>
        <v>35493803.53686404</v>
      </c>
      <c r="AB114" s="194">
        <v>970947</v>
      </c>
      <c r="AC114" s="262">
        <f t="shared" si="30"/>
        <v>36464750.53686404</v>
      </c>
      <c r="AD114" s="5"/>
      <c r="AE114"/>
      <c r="AF114" s="5"/>
      <c r="AG114" s="14"/>
    </row>
    <row r="115" spans="1:33" ht="15">
      <c r="A115" s="186">
        <v>1270</v>
      </c>
      <c r="B115" s="11" t="s">
        <v>223</v>
      </c>
      <c r="C115" s="41">
        <v>12753</v>
      </c>
      <c r="D115" s="17">
        <f t="shared" si="18"/>
        <v>16764050.739094948</v>
      </c>
      <c r="E115" s="13">
        <v>4491262</v>
      </c>
      <c r="F115" s="31">
        <f t="shared" si="19"/>
        <v>21255312.73909495</v>
      </c>
      <c r="G115" s="53">
        <v>441131</v>
      </c>
      <c r="H115" s="34">
        <f t="shared" si="20"/>
        <v>21696443.73909495</v>
      </c>
      <c r="I115" s="101">
        <v>1171461</v>
      </c>
      <c r="J115" s="31">
        <f t="shared" si="21"/>
        <v>22867904.73909495</v>
      </c>
      <c r="K115" s="200">
        <v>2460535</v>
      </c>
      <c r="L115" s="194">
        <v>60557</v>
      </c>
      <c r="M115" s="37">
        <f t="shared" si="22"/>
        <v>25388996.73909495</v>
      </c>
      <c r="N115" s="194">
        <v>385080.2463045083</v>
      </c>
      <c r="O115" s="37">
        <f t="shared" si="23"/>
        <v>25774076.98539946</v>
      </c>
      <c r="P115" s="194">
        <v>-246333</v>
      </c>
      <c r="Q115" s="82">
        <f t="shared" si="24"/>
        <v>25527743.98539946</v>
      </c>
      <c r="R115" s="194">
        <v>846241</v>
      </c>
      <c r="S115" s="82">
        <f t="shared" si="25"/>
        <v>26373984.98539946</v>
      </c>
      <c r="T115" s="194">
        <v>551195</v>
      </c>
      <c r="U115" s="82">
        <f t="shared" si="26"/>
        <v>26925179.98539946</v>
      </c>
      <c r="V115" s="194">
        <v>864790</v>
      </c>
      <c r="W115" s="262">
        <f t="shared" si="27"/>
        <v>27789969.98539946</v>
      </c>
      <c r="X115" s="194">
        <v>2947692</v>
      </c>
      <c r="Y115" s="262">
        <f t="shared" si="28"/>
        <v>30737661.98539946</v>
      </c>
      <c r="Z115" s="194">
        <v>661487</v>
      </c>
      <c r="AA115" s="262">
        <f t="shared" si="29"/>
        <v>31399148.98539946</v>
      </c>
      <c r="AB115" s="194">
        <v>444711</v>
      </c>
      <c r="AC115" s="262">
        <f t="shared" si="30"/>
        <v>31843859.98539946</v>
      </c>
      <c r="AD115" s="5"/>
      <c r="AE115"/>
      <c r="AF115" s="5"/>
      <c r="AG115" s="14"/>
    </row>
    <row r="116" spans="1:33" ht="15">
      <c r="A116" s="186">
        <v>1272</v>
      </c>
      <c r="B116" s="11" t="s">
        <v>225</v>
      </c>
      <c r="C116" s="41">
        <v>12149</v>
      </c>
      <c r="D116" s="17">
        <f t="shared" si="18"/>
        <v>15970081.739925079</v>
      </c>
      <c r="E116" s="13">
        <v>3081465</v>
      </c>
      <c r="F116" s="31">
        <f t="shared" si="19"/>
        <v>19051546.73992508</v>
      </c>
      <c r="G116" s="53">
        <v>181090</v>
      </c>
      <c r="H116" s="34">
        <f t="shared" si="20"/>
        <v>19232636.73992508</v>
      </c>
      <c r="I116" s="101">
        <v>274202</v>
      </c>
      <c r="J116" s="31">
        <f t="shared" si="21"/>
        <v>19506838.73992508</v>
      </c>
      <c r="K116" s="200">
        <v>2194948</v>
      </c>
      <c r="L116" s="194">
        <v>119379</v>
      </c>
      <c r="M116" s="37">
        <f t="shared" si="22"/>
        <v>21821165.73992508</v>
      </c>
      <c r="N116" s="194">
        <v>329751.78360804915</v>
      </c>
      <c r="O116" s="37">
        <f t="shared" si="23"/>
        <v>22150917.52353313</v>
      </c>
      <c r="P116" s="194">
        <v>-67206</v>
      </c>
      <c r="Q116" s="82">
        <f t="shared" si="24"/>
        <v>22083711.52353313</v>
      </c>
      <c r="R116" s="194">
        <v>-1425686</v>
      </c>
      <c r="S116" s="82">
        <f t="shared" si="25"/>
        <v>20658025.52353313</v>
      </c>
      <c r="T116" s="194">
        <v>275836</v>
      </c>
      <c r="U116" s="82">
        <f t="shared" si="26"/>
        <v>20933861.52353313</v>
      </c>
      <c r="V116" s="194">
        <v>476693</v>
      </c>
      <c r="W116" s="262">
        <f t="shared" si="27"/>
        <v>21410554.52353313</v>
      </c>
      <c r="X116" s="194">
        <v>2699264</v>
      </c>
      <c r="Y116" s="262">
        <f t="shared" si="28"/>
        <v>24109818.52353313</v>
      </c>
      <c r="Z116" s="194">
        <v>553315</v>
      </c>
      <c r="AA116" s="262">
        <f t="shared" si="29"/>
        <v>24663133.52353313</v>
      </c>
      <c r="AB116" s="194">
        <v>280347</v>
      </c>
      <c r="AC116" s="262">
        <f t="shared" si="30"/>
        <v>24943480.52353313</v>
      </c>
      <c r="AD116" s="5"/>
      <c r="AE116"/>
      <c r="AF116" s="5"/>
      <c r="AG116" s="14"/>
    </row>
    <row r="117" spans="1:33" ht="15">
      <c r="A117" s="186">
        <v>1273</v>
      </c>
      <c r="B117" s="11" t="s">
        <v>227</v>
      </c>
      <c r="C117" s="41">
        <v>12609</v>
      </c>
      <c r="D117" s="17">
        <f t="shared" si="18"/>
        <v>16574760.116776304</v>
      </c>
      <c r="E117" s="13">
        <v>2803829</v>
      </c>
      <c r="F117" s="31">
        <f t="shared" si="19"/>
        <v>19378589.116776302</v>
      </c>
      <c r="G117" s="53">
        <v>249690</v>
      </c>
      <c r="H117" s="34">
        <f t="shared" si="20"/>
        <v>19628279.116776302</v>
      </c>
      <c r="I117" s="101">
        <v>206765</v>
      </c>
      <c r="J117" s="31">
        <f t="shared" si="21"/>
        <v>19835044.116776302</v>
      </c>
      <c r="K117" s="200">
        <v>2455600</v>
      </c>
      <c r="L117" s="194">
        <v>-405</v>
      </c>
      <c r="M117" s="37">
        <f t="shared" si="22"/>
        <v>22290239.116776302</v>
      </c>
      <c r="N117" s="194">
        <v>-40728.68519928306</v>
      </c>
      <c r="O117" s="37">
        <f t="shared" si="23"/>
        <v>22249510.43157702</v>
      </c>
      <c r="P117" s="194">
        <v>-492377</v>
      </c>
      <c r="Q117" s="82">
        <f t="shared" si="24"/>
        <v>21757133.43157702</v>
      </c>
      <c r="R117" s="194">
        <v>-473817</v>
      </c>
      <c r="S117" s="82">
        <f t="shared" si="25"/>
        <v>21283316.43157702</v>
      </c>
      <c r="T117" s="194">
        <v>266933</v>
      </c>
      <c r="U117" s="82">
        <f t="shared" si="26"/>
        <v>21550249.43157702</v>
      </c>
      <c r="V117" s="194">
        <v>422394</v>
      </c>
      <c r="W117" s="262">
        <f t="shared" si="27"/>
        <v>21972643.43157702</v>
      </c>
      <c r="X117" s="194">
        <v>2472317</v>
      </c>
      <c r="Y117" s="262">
        <f t="shared" si="28"/>
        <v>24444960.43157702</v>
      </c>
      <c r="Z117" s="194">
        <v>465879</v>
      </c>
      <c r="AA117" s="262">
        <f t="shared" si="29"/>
        <v>24910839.43157702</v>
      </c>
      <c r="AB117" s="194">
        <v>139419</v>
      </c>
      <c r="AC117" s="262">
        <f t="shared" si="30"/>
        <v>25050258.43157702</v>
      </c>
      <c r="AD117" s="5"/>
      <c r="AE117"/>
      <c r="AF117" s="5"/>
      <c r="AG117" s="14"/>
    </row>
    <row r="118" spans="1:33" ht="15">
      <c r="A118" s="186">
        <v>1275</v>
      </c>
      <c r="B118" s="11" t="s">
        <v>229</v>
      </c>
      <c r="C118" s="41">
        <v>6910</v>
      </c>
      <c r="D118" s="17">
        <f t="shared" si="18"/>
        <v>9083320.83487384</v>
      </c>
      <c r="E118" s="13">
        <v>1619686</v>
      </c>
      <c r="F118" s="31">
        <f t="shared" si="19"/>
        <v>10703006.83487384</v>
      </c>
      <c r="G118" s="53">
        <v>190450</v>
      </c>
      <c r="H118" s="34">
        <f t="shared" si="20"/>
        <v>10893456.83487384</v>
      </c>
      <c r="I118" s="101">
        <v>113164</v>
      </c>
      <c r="J118" s="31">
        <f t="shared" si="21"/>
        <v>11006620.83487384</v>
      </c>
      <c r="K118" s="200">
        <v>460107</v>
      </c>
      <c r="L118" s="194">
        <v>-4445</v>
      </c>
      <c r="M118" s="37">
        <f t="shared" si="22"/>
        <v>11462282.83487384</v>
      </c>
      <c r="N118" s="194">
        <v>-114623.91186668538</v>
      </c>
      <c r="O118" s="37">
        <f t="shared" si="23"/>
        <v>11347658.923007155</v>
      </c>
      <c r="P118" s="194">
        <v>-54030</v>
      </c>
      <c r="Q118" s="82">
        <f t="shared" si="24"/>
        <v>11293628.923007155</v>
      </c>
      <c r="R118" s="194">
        <v>105392</v>
      </c>
      <c r="S118" s="82">
        <f t="shared" si="25"/>
        <v>11399020.923007155</v>
      </c>
      <c r="T118" s="194">
        <v>65627</v>
      </c>
      <c r="U118" s="82">
        <f t="shared" si="26"/>
        <v>11464647.923007155</v>
      </c>
      <c r="V118" s="194">
        <v>194176</v>
      </c>
      <c r="W118" s="262">
        <f t="shared" si="27"/>
        <v>11658823.923007155</v>
      </c>
      <c r="X118" s="194">
        <v>239893</v>
      </c>
      <c r="Y118" s="262">
        <f t="shared" si="28"/>
        <v>11898716.923007155</v>
      </c>
      <c r="Z118" s="194">
        <v>539058</v>
      </c>
      <c r="AA118" s="262">
        <f t="shared" si="29"/>
        <v>12437774.923007155</v>
      </c>
      <c r="AB118" s="194">
        <v>40948</v>
      </c>
      <c r="AC118" s="262">
        <f t="shared" si="30"/>
        <v>12478722.923007155</v>
      </c>
      <c r="AD118" s="5"/>
      <c r="AE118"/>
      <c r="AF118" s="5"/>
      <c r="AG118" s="14"/>
    </row>
    <row r="119" spans="1:33" ht="15">
      <c r="A119" s="186">
        <v>1276</v>
      </c>
      <c r="B119" s="11" t="s">
        <v>231</v>
      </c>
      <c r="C119" s="41">
        <v>16248</v>
      </c>
      <c r="D119" s="17">
        <f t="shared" si="18"/>
        <v>21358291.884953715</v>
      </c>
      <c r="E119" s="13">
        <v>5957688</v>
      </c>
      <c r="F119" s="31">
        <f t="shared" si="19"/>
        <v>27315979.884953715</v>
      </c>
      <c r="G119" s="53">
        <v>692911</v>
      </c>
      <c r="H119" s="34">
        <f t="shared" si="20"/>
        <v>28008890.884953715</v>
      </c>
      <c r="I119" s="101">
        <v>632616</v>
      </c>
      <c r="J119" s="31">
        <f t="shared" si="21"/>
        <v>28641506.884953715</v>
      </c>
      <c r="K119" s="200">
        <v>1138664</v>
      </c>
      <c r="L119" s="194">
        <v>146351</v>
      </c>
      <c r="M119" s="37">
        <f t="shared" si="22"/>
        <v>29926521.884953715</v>
      </c>
      <c r="N119" s="194">
        <v>-321070.2286555581</v>
      </c>
      <c r="O119" s="37">
        <f t="shared" si="23"/>
        <v>29605451.656298157</v>
      </c>
      <c r="P119" s="194">
        <v>298191</v>
      </c>
      <c r="Q119" s="82">
        <f t="shared" si="24"/>
        <v>29903642.656298157</v>
      </c>
      <c r="R119" s="194">
        <v>415685</v>
      </c>
      <c r="S119" s="82">
        <f t="shared" si="25"/>
        <v>30319327.656298157</v>
      </c>
      <c r="T119" s="194">
        <v>470346</v>
      </c>
      <c r="U119" s="82">
        <f t="shared" si="26"/>
        <v>30789673.656298157</v>
      </c>
      <c r="V119" s="194">
        <v>485470</v>
      </c>
      <c r="W119" s="262">
        <f t="shared" si="27"/>
        <v>31275143.656298157</v>
      </c>
      <c r="X119" s="194">
        <v>3175310</v>
      </c>
      <c r="Y119" s="262">
        <f t="shared" si="28"/>
        <v>34450453.65629816</v>
      </c>
      <c r="Z119" s="194">
        <v>1159399</v>
      </c>
      <c r="AA119" s="262">
        <f t="shared" si="29"/>
        <v>35609852.65629816</v>
      </c>
      <c r="AB119" s="194">
        <v>380082</v>
      </c>
      <c r="AC119" s="262">
        <f t="shared" si="30"/>
        <v>35989934.65629816</v>
      </c>
      <c r="AD119" s="5"/>
      <c r="AE119"/>
      <c r="AF119" s="5"/>
      <c r="AG119" s="14"/>
    </row>
    <row r="120" spans="1:33" ht="15">
      <c r="A120" s="186">
        <v>1277</v>
      </c>
      <c r="B120" s="11" t="s">
        <v>233</v>
      </c>
      <c r="C120" s="41">
        <v>14190</v>
      </c>
      <c r="D120" s="17">
        <f t="shared" si="18"/>
        <v>18653013.407649755</v>
      </c>
      <c r="E120" s="13">
        <v>4563464</v>
      </c>
      <c r="F120" s="31">
        <f t="shared" si="19"/>
        <v>23216477.407649755</v>
      </c>
      <c r="G120" s="53">
        <v>195993</v>
      </c>
      <c r="H120" s="34">
        <f t="shared" si="20"/>
        <v>23412470.407649755</v>
      </c>
      <c r="I120" s="101">
        <v>296548</v>
      </c>
      <c r="J120" s="31">
        <f t="shared" si="21"/>
        <v>23709018.407649755</v>
      </c>
      <c r="K120" s="200">
        <v>1726178</v>
      </c>
      <c r="L120" s="194">
        <v>88809</v>
      </c>
      <c r="M120" s="37">
        <f t="shared" si="22"/>
        <v>25524005.407649755</v>
      </c>
      <c r="N120" s="194">
        <v>218044.62526942417</v>
      </c>
      <c r="O120" s="37">
        <f t="shared" si="23"/>
        <v>25742050.03291918</v>
      </c>
      <c r="P120" s="194">
        <v>165779</v>
      </c>
      <c r="Q120" s="82">
        <f t="shared" si="24"/>
        <v>25907829.03291918</v>
      </c>
      <c r="R120" s="194">
        <v>-211795</v>
      </c>
      <c r="S120" s="82">
        <f t="shared" si="25"/>
        <v>25696034.03291918</v>
      </c>
      <c r="T120" s="194">
        <v>459377</v>
      </c>
      <c r="U120" s="82">
        <f t="shared" si="26"/>
        <v>26155411.03291918</v>
      </c>
      <c r="V120" s="194">
        <v>657802</v>
      </c>
      <c r="W120" s="262">
        <f t="shared" si="27"/>
        <v>26813213.03291918</v>
      </c>
      <c r="X120" s="194">
        <v>2131020</v>
      </c>
      <c r="Y120" s="262">
        <f t="shared" si="28"/>
        <v>28944233.03291918</v>
      </c>
      <c r="Z120" s="194">
        <v>1262238</v>
      </c>
      <c r="AA120" s="262">
        <f t="shared" si="29"/>
        <v>30206471.03291918</v>
      </c>
      <c r="AB120" s="194">
        <v>636543</v>
      </c>
      <c r="AC120" s="262">
        <f t="shared" si="30"/>
        <v>30843014.03291918</v>
      </c>
      <c r="AD120" s="5"/>
      <c r="AE120"/>
      <c r="AF120" s="5"/>
      <c r="AG120" s="14"/>
    </row>
    <row r="121" spans="1:33" ht="15">
      <c r="A121" s="186">
        <v>1278</v>
      </c>
      <c r="B121" s="11" t="s">
        <v>235</v>
      </c>
      <c r="C121" s="41">
        <v>14237</v>
      </c>
      <c r="D121" s="17">
        <f t="shared" si="18"/>
        <v>18714795.763545424</v>
      </c>
      <c r="E121" s="13">
        <v>5552236</v>
      </c>
      <c r="F121" s="31">
        <f t="shared" si="19"/>
        <v>24267031.763545424</v>
      </c>
      <c r="G121" s="53">
        <v>1002716</v>
      </c>
      <c r="H121" s="34">
        <f t="shared" si="20"/>
        <v>25269747.763545424</v>
      </c>
      <c r="I121" s="101">
        <v>1381846</v>
      </c>
      <c r="J121" s="31">
        <f t="shared" si="21"/>
        <v>26651593.763545424</v>
      </c>
      <c r="K121" s="200">
        <v>3796067</v>
      </c>
      <c r="L121" s="194">
        <v>241392</v>
      </c>
      <c r="M121" s="37">
        <f t="shared" si="22"/>
        <v>30689052.763545424</v>
      </c>
      <c r="N121" s="194">
        <v>2418802.290413022</v>
      </c>
      <c r="O121" s="37">
        <f t="shared" si="23"/>
        <v>33107855.053958446</v>
      </c>
      <c r="P121" s="194">
        <v>765370</v>
      </c>
      <c r="Q121" s="82">
        <f t="shared" si="24"/>
        <v>33873225.053958446</v>
      </c>
      <c r="R121" s="194">
        <v>1989226</v>
      </c>
      <c r="S121" s="82">
        <f t="shared" si="25"/>
        <v>35862451.053958446</v>
      </c>
      <c r="T121" s="194">
        <v>1879276</v>
      </c>
      <c r="U121" s="82">
        <f t="shared" si="26"/>
        <v>37741727.053958446</v>
      </c>
      <c r="V121" s="194">
        <v>3008989</v>
      </c>
      <c r="W121" s="262">
        <f t="shared" si="27"/>
        <v>40750716.053958446</v>
      </c>
      <c r="X121" s="194">
        <v>1816187</v>
      </c>
      <c r="Y121" s="262">
        <f t="shared" si="28"/>
        <v>42566903.053958446</v>
      </c>
      <c r="Z121" s="194">
        <v>2571887</v>
      </c>
      <c r="AA121" s="262">
        <f t="shared" si="29"/>
        <v>45138790.053958446</v>
      </c>
      <c r="AB121" s="194">
        <v>2670404</v>
      </c>
      <c r="AC121" s="262">
        <f t="shared" si="30"/>
        <v>47809194.053958446</v>
      </c>
      <c r="AD121" s="5"/>
      <c r="AE121"/>
      <c r="AF121" s="5"/>
      <c r="AG121" s="14"/>
    </row>
    <row r="122" spans="1:33" ht="15">
      <c r="A122" s="186">
        <v>1280</v>
      </c>
      <c r="B122" s="11" t="s">
        <v>237</v>
      </c>
      <c r="C122" s="41">
        <v>280279</v>
      </c>
      <c r="D122" s="17">
        <f t="shared" si="18"/>
        <v>368431849.53366214</v>
      </c>
      <c r="E122" s="13">
        <v>17016752</v>
      </c>
      <c r="F122" s="31">
        <f t="shared" si="19"/>
        <v>385448601.53366214</v>
      </c>
      <c r="G122" s="53">
        <v>54807</v>
      </c>
      <c r="H122" s="34">
        <f t="shared" si="20"/>
        <v>385503408.53366214</v>
      </c>
      <c r="I122" s="101">
        <v>6837189</v>
      </c>
      <c r="J122" s="31">
        <f t="shared" si="21"/>
        <v>392340597.53366214</v>
      </c>
      <c r="K122" s="200">
        <v>16126483</v>
      </c>
      <c r="L122" s="194">
        <v>-66004</v>
      </c>
      <c r="M122" s="37">
        <f t="shared" si="22"/>
        <v>408401076.53366214</v>
      </c>
      <c r="N122" s="194">
        <v>-6377790.132284045</v>
      </c>
      <c r="O122" s="37">
        <f t="shared" si="23"/>
        <v>402023286.4013781</v>
      </c>
      <c r="P122" s="194">
        <v>3744785</v>
      </c>
      <c r="Q122" s="82">
        <f t="shared" si="24"/>
        <v>405768071.4013781</v>
      </c>
      <c r="R122" s="194">
        <v>9798115</v>
      </c>
      <c r="S122" s="82">
        <f t="shared" si="25"/>
        <v>415566186.4013781</v>
      </c>
      <c r="T122" s="194">
        <v>9518514</v>
      </c>
      <c r="U122" s="82">
        <f t="shared" si="26"/>
        <v>425084700.4013781</v>
      </c>
      <c r="V122" s="194">
        <v>15107741</v>
      </c>
      <c r="W122" s="262">
        <f t="shared" si="27"/>
        <v>440192441.4013781</v>
      </c>
      <c r="X122" s="194">
        <v>11200418</v>
      </c>
      <c r="Y122" s="262">
        <f t="shared" si="28"/>
        <v>451392859.4013781</v>
      </c>
      <c r="Z122" s="194">
        <v>14147660</v>
      </c>
      <c r="AA122" s="262">
        <f t="shared" si="29"/>
        <v>465540519.4013781</v>
      </c>
      <c r="AB122" s="194">
        <v>13276798</v>
      </c>
      <c r="AC122" s="262">
        <f t="shared" si="30"/>
        <v>478817317.4013781</v>
      </c>
      <c r="AD122" s="5"/>
      <c r="AE122"/>
      <c r="AF122" s="5"/>
      <c r="AG122" s="14"/>
    </row>
    <row r="123" spans="1:33" ht="15">
      <c r="A123" s="186">
        <v>1281</v>
      </c>
      <c r="B123" s="11" t="s">
        <v>239</v>
      </c>
      <c r="C123" s="41">
        <v>105199</v>
      </c>
      <c r="D123" s="17">
        <f t="shared" si="18"/>
        <v>138286001.23124358</v>
      </c>
      <c r="E123" s="13">
        <v>11549433</v>
      </c>
      <c r="F123" s="31">
        <f t="shared" si="19"/>
        <v>149835434.23124358</v>
      </c>
      <c r="G123" s="53">
        <v>1150535</v>
      </c>
      <c r="H123" s="34">
        <f t="shared" si="20"/>
        <v>150985969.23124358</v>
      </c>
      <c r="I123" s="101">
        <v>3875679</v>
      </c>
      <c r="J123" s="31">
        <f t="shared" si="21"/>
        <v>154861648.23124358</v>
      </c>
      <c r="K123" s="200">
        <v>9087146</v>
      </c>
      <c r="L123" s="194">
        <v>-35083</v>
      </c>
      <c r="M123" s="37">
        <f t="shared" si="22"/>
        <v>163913711.23124358</v>
      </c>
      <c r="N123" s="194">
        <v>849155.6476897895</v>
      </c>
      <c r="O123" s="37">
        <f t="shared" si="23"/>
        <v>164762866.87893337</v>
      </c>
      <c r="P123" s="194">
        <v>1902508</v>
      </c>
      <c r="Q123" s="82">
        <f t="shared" si="24"/>
        <v>166665374.87893337</v>
      </c>
      <c r="R123" s="194">
        <v>3480450</v>
      </c>
      <c r="S123" s="82">
        <f t="shared" si="25"/>
        <v>170145824.87893337</v>
      </c>
      <c r="T123" s="194">
        <v>5454112</v>
      </c>
      <c r="U123" s="82">
        <f t="shared" si="26"/>
        <v>175599936.87893337</v>
      </c>
      <c r="V123" s="194">
        <v>8321406</v>
      </c>
      <c r="W123" s="262">
        <f t="shared" si="27"/>
        <v>183921342.87893337</v>
      </c>
      <c r="X123" s="194">
        <v>5933616</v>
      </c>
      <c r="Y123" s="262">
        <f t="shared" si="28"/>
        <v>189854958.87893337</v>
      </c>
      <c r="Z123" s="194">
        <v>6767387</v>
      </c>
      <c r="AA123" s="262">
        <f t="shared" si="29"/>
        <v>196622345.87893337</v>
      </c>
      <c r="AB123" s="194">
        <v>6292986</v>
      </c>
      <c r="AC123" s="262">
        <f t="shared" si="30"/>
        <v>202915331.87893337</v>
      </c>
      <c r="AD123" s="5"/>
      <c r="AE123"/>
      <c r="AF123" s="5"/>
      <c r="AG123" s="14"/>
    </row>
    <row r="124" spans="1:33" ht="15">
      <c r="A124" s="186">
        <v>1282</v>
      </c>
      <c r="B124" s="11" t="s">
        <v>241</v>
      </c>
      <c r="C124" s="41">
        <v>40321</v>
      </c>
      <c r="D124" s="17">
        <f t="shared" si="18"/>
        <v>53002688.76743099</v>
      </c>
      <c r="E124" s="13">
        <v>4890813</v>
      </c>
      <c r="F124" s="31">
        <f t="shared" si="19"/>
        <v>57893501.76743099</v>
      </c>
      <c r="G124" s="53">
        <v>2172535</v>
      </c>
      <c r="H124" s="34">
        <f t="shared" si="20"/>
        <v>60066036.76743099</v>
      </c>
      <c r="I124" s="101">
        <v>1016442</v>
      </c>
      <c r="J124" s="31">
        <f t="shared" si="21"/>
        <v>61082478.76743099</v>
      </c>
      <c r="K124" s="200">
        <v>4506736</v>
      </c>
      <c r="L124" s="194">
        <v>95359</v>
      </c>
      <c r="M124" s="37">
        <f t="shared" si="22"/>
        <v>65684573.76743099</v>
      </c>
      <c r="N124" s="194">
        <v>-845989.8669141307</v>
      </c>
      <c r="O124" s="37">
        <f t="shared" si="23"/>
        <v>64838583.90051686</v>
      </c>
      <c r="P124" s="194">
        <v>1161386</v>
      </c>
      <c r="Q124" s="82">
        <f t="shared" si="24"/>
        <v>65999969.90051686</v>
      </c>
      <c r="R124" s="194">
        <v>1568670</v>
      </c>
      <c r="S124" s="82">
        <f t="shared" si="25"/>
        <v>67568639.90051687</v>
      </c>
      <c r="T124" s="194">
        <v>2350451</v>
      </c>
      <c r="U124" s="82">
        <f t="shared" si="26"/>
        <v>69919090.90051687</v>
      </c>
      <c r="V124" s="194">
        <v>2461761</v>
      </c>
      <c r="W124" s="262">
        <f t="shared" si="27"/>
        <v>72380851.90051687</v>
      </c>
      <c r="X124" s="194">
        <v>2868364</v>
      </c>
      <c r="Y124" s="262">
        <f t="shared" si="28"/>
        <v>75249215.90051687</v>
      </c>
      <c r="Z124" s="194">
        <v>2953994</v>
      </c>
      <c r="AA124" s="262">
        <f t="shared" si="29"/>
        <v>78203209.90051687</v>
      </c>
      <c r="AB124" s="194">
        <v>2476463</v>
      </c>
      <c r="AC124" s="262">
        <f t="shared" si="30"/>
        <v>80679672.90051687</v>
      </c>
      <c r="AD124" s="5"/>
      <c r="AE124"/>
      <c r="AF124" s="5"/>
      <c r="AG124" s="14"/>
    </row>
    <row r="125" spans="1:33" ht="15">
      <c r="A125" s="186">
        <v>1283</v>
      </c>
      <c r="B125" s="11" t="s">
        <v>243</v>
      </c>
      <c r="C125" s="41">
        <v>124751</v>
      </c>
      <c r="D125" s="17">
        <f t="shared" si="18"/>
        <v>163987461.28384176</v>
      </c>
      <c r="E125" s="13">
        <v>13914597</v>
      </c>
      <c r="F125" s="31">
        <f t="shared" si="19"/>
        <v>177902058.28384176</v>
      </c>
      <c r="G125" s="53">
        <v>1878890</v>
      </c>
      <c r="H125" s="34">
        <f t="shared" si="20"/>
        <v>179780948.28384176</v>
      </c>
      <c r="I125" s="101">
        <v>3781901</v>
      </c>
      <c r="J125" s="31">
        <f t="shared" si="21"/>
        <v>183562849.28384176</v>
      </c>
      <c r="K125" s="200">
        <v>11420731</v>
      </c>
      <c r="L125" s="194">
        <v>17834</v>
      </c>
      <c r="M125" s="37">
        <f t="shared" si="22"/>
        <v>195001414.28384176</v>
      </c>
      <c r="N125" s="194">
        <v>-902615.6525732279</v>
      </c>
      <c r="O125" s="37">
        <f t="shared" si="23"/>
        <v>194098798.63126853</v>
      </c>
      <c r="P125" s="194">
        <v>2325377</v>
      </c>
      <c r="Q125" s="82">
        <f t="shared" si="24"/>
        <v>196424175.63126853</v>
      </c>
      <c r="R125" s="194">
        <v>4479899</v>
      </c>
      <c r="S125" s="82">
        <f t="shared" si="25"/>
        <v>200904074.63126853</v>
      </c>
      <c r="T125" s="194">
        <v>5807119</v>
      </c>
      <c r="U125" s="82">
        <f t="shared" si="26"/>
        <v>206711193.63126853</v>
      </c>
      <c r="V125" s="194">
        <v>8372329</v>
      </c>
      <c r="W125" s="262">
        <f t="shared" si="27"/>
        <v>215083522.63126853</v>
      </c>
      <c r="X125" s="194">
        <v>5932430</v>
      </c>
      <c r="Y125" s="262">
        <f t="shared" si="28"/>
        <v>221015952.63126853</v>
      </c>
      <c r="Z125" s="194">
        <v>7460003</v>
      </c>
      <c r="AA125" s="262">
        <f t="shared" si="29"/>
        <v>228475955.63126853</v>
      </c>
      <c r="AB125" s="194">
        <v>7116449</v>
      </c>
      <c r="AC125" s="262">
        <f t="shared" si="30"/>
        <v>235592404.63126853</v>
      </c>
      <c r="AD125" s="5"/>
      <c r="AE125"/>
      <c r="AF125" s="5"/>
      <c r="AG125" s="14"/>
    </row>
    <row r="126" spans="1:33" ht="15">
      <c r="A126" s="186">
        <v>1284</v>
      </c>
      <c r="B126" s="11" t="s">
        <v>245</v>
      </c>
      <c r="C126" s="41">
        <v>24100</v>
      </c>
      <c r="D126" s="17">
        <f t="shared" si="18"/>
        <v>31679888.874162022</v>
      </c>
      <c r="E126" s="13">
        <v>5823779</v>
      </c>
      <c r="F126" s="31">
        <f t="shared" si="19"/>
        <v>37503667.87416202</v>
      </c>
      <c r="G126" s="53">
        <v>557294</v>
      </c>
      <c r="H126" s="34">
        <f t="shared" si="20"/>
        <v>38060961.87416202</v>
      </c>
      <c r="I126" s="101">
        <v>1252504</v>
      </c>
      <c r="J126" s="31">
        <f t="shared" si="21"/>
        <v>39313465.87416202</v>
      </c>
      <c r="K126" s="200">
        <v>4014313</v>
      </c>
      <c r="L126" s="194">
        <v>227119</v>
      </c>
      <c r="M126" s="37">
        <f t="shared" si="22"/>
        <v>43554897.87416202</v>
      </c>
      <c r="N126" s="194">
        <v>2246100.7863983884</v>
      </c>
      <c r="O126" s="37">
        <f t="shared" si="23"/>
        <v>45800998.66056041</v>
      </c>
      <c r="P126" s="194">
        <v>662694</v>
      </c>
      <c r="Q126" s="82">
        <f t="shared" si="24"/>
        <v>46463692.66056041</v>
      </c>
      <c r="R126" s="194">
        <v>1263559</v>
      </c>
      <c r="S126" s="82">
        <f t="shared" si="25"/>
        <v>47727251.66056041</v>
      </c>
      <c r="T126" s="194">
        <v>2035322</v>
      </c>
      <c r="U126" s="82">
        <f t="shared" si="26"/>
        <v>49762573.66056041</v>
      </c>
      <c r="V126" s="194">
        <v>3084585</v>
      </c>
      <c r="W126" s="262">
        <f t="shared" si="27"/>
        <v>52847158.66056041</v>
      </c>
      <c r="X126" s="194">
        <v>2816482</v>
      </c>
      <c r="Y126" s="262">
        <f t="shared" si="28"/>
        <v>55663640.66056041</v>
      </c>
      <c r="Z126" s="194">
        <v>2706435</v>
      </c>
      <c r="AA126" s="262">
        <f t="shared" si="29"/>
        <v>58370075.66056041</v>
      </c>
      <c r="AB126" s="194">
        <v>2729253</v>
      </c>
      <c r="AC126" s="262">
        <f t="shared" si="30"/>
        <v>61099328.66056041</v>
      </c>
      <c r="AD126" s="5"/>
      <c r="AE126"/>
      <c r="AF126" s="5"/>
      <c r="AG126" s="14"/>
    </row>
    <row r="127" spans="1:33" ht="15">
      <c r="A127" s="186">
        <v>1285</v>
      </c>
      <c r="B127" s="11" t="s">
        <v>247</v>
      </c>
      <c r="C127" s="41">
        <v>30653</v>
      </c>
      <c r="D127" s="17">
        <f t="shared" si="18"/>
        <v>40293926.70787089</v>
      </c>
      <c r="E127" s="13">
        <v>6318088</v>
      </c>
      <c r="F127" s="31">
        <f t="shared" si="19"/>
        <v>46612014.70787089</v>
      </c>
      <c r="G127" s="53">
        <v>1052383</v>
      </c>
      <c r="H127" s="34">
        <f t="shared" si="20"/>
        <v>47664397.70787089</v>
      </c>
      <c r="I127" s="101">
        <v>997402</v>
      </c>
      <c r="J127" s="31">
        <f t="shared" si="21"/>
        <v>48661799.70787089</v>
      </c>
      <c r="K127" s="200">
        <v>3754819</v>
      </c>
      <c r="L127" s="194">
        <v>83000</v>
      </c>
      <c r="M127" s="37">
        <f t="shared" si="22"/>
        <v>52499618.70787089</v>
      </c>
      <c r="N127" s="194">
        <v>1207201.4818452224</v>
      </c>
      <c r="O127" s="37">
        <f t="shared" si="23"/>
        <v>53706820.189716116</v>
      </c>
      <c r="P127" s="194">
        <v>1169912</v>
      </c>
      <c r="Q127" s="82">
        <f t="shared" si="24"/>
        <v>54876732.189716116</v>
      </c>
      <c r="R127" s="194">
        <v>-744955</v>
      </c>
      <c r="S127" s="82">
        <f t="shared" si="25"/>
        <v>54131777.189716116</v>
      </c>
      <c r="T127" s="194">
        <v>1311394</v>
      </c>
      <c r="U127" s="82">
        <f t="shared" si="26"/>
        <v>55443171.189716116</v>
      </c>
      <c r="V127" s="194">
        <v>2069966</v>
      </c>
      <c r="W127" s="262">
        <f t="shared" si="27"/>
        <v>57513137.189716116</v>
      </c>
      <c r="X127" s="194">
        <v>4540815</v>
      </c>
      <c r="Y127" s="262">
        <f t="shared" si="28"/>
        <v>62053952.189716116</v>
      </c>
      <c r="Z127" s="194">
        <v>1996969</v>
      </c>
      <c r="AA127" s="262">
        <f t="shared" si="29"/>
        <v>64050921.189716116</v>
      </c>
      <c r="AB127" s="194">
        <v>1660165</v>
      </c>
      <c r="AC127" s="262">
        <f t="shared" si="30"/>
        <v>65711086.189716116</v>
      </c>
      <c r="AD127" s="5"/>
      <c r="AE127"/>
      <c r="AF127" s="5"/>
      <c r="AG127" s="14"/>
    </row>
    <row r="128" spans="1:33" ht="15">
      <c r="A128" s="186">
        <v>1286</v>
      </c>
      <c r="B128" s="11" t="s">
        <v>249</v>
      </c>
      <c r="C128" s="41">
        <v>27611</v>
      </c>
      <c r="D128" s="17">
        <f t="shared" si="18"/>
        <v>36295162.31138953</v>
      </c>
      <c r="E128" s="13">
        <v>7623067</v>
      </c>
      <c r="F128" s="31">
        <f t="shared" si="19"/>
        <v>43918229.31138953</v>
      </c>
      <c r="G128" s="53">
        <v>2098638</v>
      </c>
      <c r="H128" s="34">
        <f t="shared" si="20"/>
        <v>46016867.31138953</v>
      </c>
      <c r="I128" s="101">
        <v>1248197</v>
      </c>
      <c r="J128" s="31">
        <f t="shared" si="21"/>
        <v>47265064.31138953</v>
      </c>
      <c r="K128" s="200">
        <v>4457036</v>
      </c>
      <c r="L128" s="194">
        <v>231818</v>
      </c>
      <c r="M128" s="37">
        <f t="shared" si="22"/>
        <v>51953918.31138953</v>
      </c>
      <c r="N128" s="194">
        <v>1008023.3038276285</v>
      </c>
      <c r="O128" s="37">
        <f t="shared" si="23"/>
        <v>52961941.61521716</v>
      </c>
      <c r="P128" s="194">
        <v>578276</v>
      </c>
      <c r="Q128" s="82">
        <f t="shared" si="24"/>
        <v>53540217.61521716</v>
      </c>
      <c r="R128" s="194">
        <v>2095174</v>
      </c>
      <c r="S128" s="82">
        <f t="shared" si="25"/>
        <v>55635391.61521716</v>
      </c>
      <c r="T128" s="194">
        <v>1720209</v>
      </c>
      <c r="U128" s="82">
        <f t="shared" si="26"/>
        <v>57355600.61521716</v>
      </c>
      <c r="V128" s="194">
        <v>2888147</v>
      </c>
      <c r="W128" s="262">
        <f t="shared" si="27"/>
        <v>60243747.61521716</v>
      </c>
      <c r="X128" s="194">
        <v>4086068</v>
      </c>
      <c r="Y128" s="262">
        <f t="shared" si="28"/>
        <v>64329815.61521716</v>
      </c>
      <c r="Z128" s="194">
        <v>2271993</v>
      </c>
      <c r="AA128" s="262">
        <f t="shared" si="29"/>
        <v>66601808.61521716</v>
      </c>
      <c r="AB128" s="194">
        <v>2448980</v>
      </c>
      <c r="AC128" s="262">
        <f t="shared" si="30"/>
        <v>69050788.61521715</v>
      </c>
      <c r="AD128" s="5"/>
      <c r="AE128"/>
      <c r="AF128" s="5"/>
      <c r="AG128" s="14"/>
    </row>
    <row r="129" spans="1:33" ht="15">
      <c r="A129" s="186">
        <v>1287</v>
      </c>
      <c r="B129" s="11" t="s">
        <v>251</v>
      </c>
      <c r="C129" s="41">
        <v>40892</v>
      </c>
      <c r="D129" s="17">
        <f t="shared" si="18"/>
        <v>53753278.665652834</v>
      </c>
      <c r="E129" s="13">
        <v>8806163</v>
      </c>
      <c r="F129" s="31">
        <f t="shared" si="19"/>
        <v>62559441.665652834</v>
      </c>
      <c r="G129" s="53">
        <v>1490311</v>
      </c>
      <c r="H129" s="34">
        <f t="shared" si="20"/>
        <v>64049752.665652834</v>
      </c>
      <c r="I129" s="101">
        <v>1615975</v>
      </c>
      <c r="J129" s="31">
        <f t="shared" si="21"/>
        <v>65665727.665652834</v>
      </c>
      <c r="K129" s="200">
        <v>4921451</v>
      </c>
      <c r="L129" s="194">
        <v>274932</v>
      </c>
      <c r="M129" s="37">
        <f t="shared" si="22"/>
        <v>70862110.66565284</v>
      </c>
      <c r="N129" s="194">
        <v>2376777.298979372</v>
      </c>
      <c r="O129" s="37">
        <f t="shared" si="23"/>
        <v>73238887.96463221</v>
      </c>
      <c r="P129" s="194">
        <v>1302549</v>
      </c>
      <c r="Q129" s="82">
        <f t="shared" si="24"/>
        <v>74541436.96463221</v>
      </c>
      <c r="R129" s="194">
        <v>1446092</v>
      </c>
      <c r="S129" s="82">
        <f t="shared" si="25"/>
        <v>75987528.96463221</v>
      </c>
      <c r="T129" s="194">
        <v>2376912</v>
      </c>
      <c r="U129" s="82">
        <f t="shared" si="26"/>
        <v>78364440.96463221</v>
      </c>
      <c r="V129" s="194">
        <v>3585295</v>
      </c>
      <c r="W129" s="262">
        <f t="shared" si="27"/>
        <v>81949735.96463221</v>
      </c>
      <c r="X129" s="194">
        <v>4078436</v>
      </c>
      <c r="Y129" s="262">
        <f t="shared" si="28"/>
        <v>86028171.96463221</v>
      </c>
      <c r="Z129" s="194">
        <v>3859208</v>
      </c>
      <c r="AA129" s="262">
        <f t="shared" si="29"/>
        <v>89887379.96463221</v>
      </c>
      <c r="AB129" s="194">
        <v>3336290</v>
      </c>
      <c r="AC129" s="262">
        <f t="shared" si="30"/>
        <v>93223669.96463221</v>
      </c>
      <c r="AD129" s="5"/>
      <c r="AE129"/>
      <c r="AF129" s="5"/>
      <c r="AG129" s="14"/>
    </row>
    <row r="130" spans="1:33" ht="15">
      <c r="A130" s="186">
        <v>1290</v>
      </c>
      <c r="B130" s="11" t="s">
        <v>253</v>
      </c>
      <c r="C130" s="41">
        <v>77131</v>
      </c>
      <c r="D130" s="17">
        <f t="shared" si="18"/>
        <v>101390104.09763448</v>
      </c>
      <c r="E130" s="13">
        <v>15394083</v>
      </c>
      <c r="F130" s="31">
        <f t="shared" si="19"/>
        <v>116784187.09763448</v>
      </c>
      <c r="G130" s="53">
        <v>2676620</v>
      </c>
      <c r="H130" s="34">
        <f t="shared" si="20"/>
        <v>119460807.09763448</v>
      </c>
      <c r="I130" s="101">
        <v>2223941</v>
      </c>
      <c r="J130" s="31">
        <f t="shared" si="21"/>
        <v>121684748.09763448</v>
      </c>
      <c r="K130" s="200">
        <v>13095125</v>
      </c>
      <c r="L130" s="194">
        <v>214699</v>
      </c>
      <c r="M130" s="37">
        <f t="shared" si="22"/>
        <v>134994572.0976345</v>
      </c>
      <c r="N130" s="194">
        <v>1963175.748742491</v>
      </c>
      <c r="O130" s="37">
        <f t="shared" si="23"/>
        <v>136957747.846377</v>
      </c>
      <c r="P130" s="194">
        <v>2099936</v>
      </c>
      <c r="Q130" s="82">
        <f t="shared" si="24"/>
        <v>139057683.846377</v>
      </c>
      <c r="R130" s="194">
        <v>3211357</v>
      </c>
      <c r="S130" s="82">
        <f t="shared" si="25"/>
        <v>142269040.846377</v>
      </c>
      <c r="T130" s="194">
        <v>3529857</v>
      </c>
      <c r="U130" s="82">
        <f t="shared" si="26"/>
        <v>145798897.846377</v>
      </c>
      <c r="V130" s="194">
        <v>5725952</v>
      </c>
      <c r="W130" s="262">
        <f t="shared" si="27"/>
        <v>151524849.846377</v>
      </c>
      <c r="X130" s="194">
        <v>11046241</v>
      </c>
      <c r="Y130" s="262">
        <f t="shared" si="28"/>
        <v>162571090.846377</v>
      </c>
      <c r="Z130" s="194">
        <v>5207562</v>
      </c>
      <c r="AA130" s="262">
        <f t="shared" si="29"/>
        <v>167778652.846377</v>
      </c>
      <c r="AB130" s="194">
        <v>4694373</v>
      </c>
      <c r="AC130" s="262">
        <f t="shared" si="30"/>
        <v>172473025.846377</v>
      </c>
      <c r="AD130" s="5"/>
      <c r="AE130"/>
      <c r="AF130" s="5"/>
      <c r="AG130" s="14"/>
    </row>
    <row r="131" spans="1:33" ht="15">
      <c r="A131" s="186">
        <v>1291</v>
      </c>
      <c r="B131" s="11" t="s">
        <v>255</v>
      </c>
      <c r="C131" s="41">
        <v>19348</v>
      </c>
      <c r="D131" s="17">
        <f t="shared" si="18"/>
        <v>25433298.337646756</v>
      </c>
      <c r="E131" s="13">
        <v>7232654</v>
      </c>
      <c r="F131" s="31">
        <f t="shared" si="19"/>
        <v>32665952.337646756</v>
      </c>
      <c r="G131" s="53">
        <v>1227370</v>
      </c>
      <c r="H131" s="34">
        <f t="shared" si="20"/>
        <v>33893322.33764675</v>
      </c>
      <c r="I131" s="101">
        <v>1066404</v>
      </c>
      <c r="J131" s="31">
        <f t="shared" si="21"/>
        <v>34959726.33764675</v>
      </c>
      <c r="K131" s="200">
        <v>4677501</v>
      </c>
      <c r="L131" s="194">
        <v>207693</v>
      </c>
      <c r="M131" s="37">
        <f t="shared" si="22"/>
        <v>39844920.33764675</v>
      </c>
      <c r="N131" s="194">
        <v>1602062.0467732772</v>
      </c>
      <c r="O131" s="37">
        <f t="shared" si="23"/>
        <v>41446982.38442003</v>
      </c>
      <c r="P131" s="194">
        <v>612063</v>
      </c>
      <c r="Q131" s="82">
        <f t="shared" si="24"/>
        <v>42059045.38442003</v>
      </c>
      <c r="R131" s="194">
        <v>1269902</v>
      </c>
      <c r="S131" s="82">
        <f t="shared" si="25"/>
        <v>43328947.38442003</v>
      </c>
      <c r="T131" s="194">
        <v>1655567</v>
      </c>
      <c r="U131" s="82">
        <f t="shared" si="26"/>
        <v>44984514.38442003</v>
      </c>
      <c r="V131" s="194">
        <v>2622195</v>
      </c>
      <c r="W131" s="262">
        <f t="shared" si="27"/>
        <v>47606709.38442003</v>
      </c>
      <c r="X131" s="194">
        <v>5222214</v>
      </c>
      <c r="Y131" s="262">
        <f t="shared" si="28"/>
        <v>52828923.38442003</v>
      </c>
      <c r="Z131" s="194">
        <v>2492706</v>
      </c>
      <c r="AA131" s="262">
        <f t="shared" si="29"/>
        <v>55321629.38442003</v>
      </c>
      <c r="AB131" s="194">
        <v>2212308</v>
      </c>
      <c r="AC131" s="262">
        <f t="shared" si="30"/>
        <v>57533937.38442003</v>
      </c>
      <c r="AD131" s="5"/>
      <c r="AE131"/>
      <c r="AF131" s="5"/>
      <c r="AG131" s="14"/>
    </row>
    <row r="132" spans="1:33" ht="15">
      <c r="A132" s="186">
        <v>1292</v>
      </c>
      <c r="B132" s="11" t="s">
        <v>257</v>
      </c>
      <c r="C132" s="41">
        <v>38766</v>
      </c>
      <c r="D132" s="17">
        <f t="shared" si="18"/>
        <v>50958612.95003174</v>
      </c>
      <c r="E132" s="13">
        <v>10144512</v>
      </c>
      <c r="F132" s="31">
        <f t="shared" si="19"/>
        <v>61103124.95003174</v>
      </c>
      <c r="G132" s="53">
        <v>1054320</v>
      </c>
      <c r="H132" s="34">
        <f t="shared" si="20"/>
        <v>62157444.95003174</v>
      </c>
      <c r="I132" s="101">
        <v>1693802</v>
      </c>
      <c r="J132" s="31">
        <f t="shared" si="21"/>
        <v>63851246.95003174</v>
      </c>
      <c r="K132" s="200">
        <v>5427929</v>
      </c>
      <c r="L132" s="194">
        <v>10072</v>
      </c>
      <c r="M132" s="37">
        <f t="shared" si="22"/>
        <v>69289247.95003174</v>
      </c>
      <c r="N132" s="194">
        <v>927202.9352497905</v>
      </c>
      <c r="O132" s="37">
        <f t="shared" si="23"/>
        <v>70216450.88528153</v>
      </c>
      <c r="P132" s="194">
        <v>793528</v>
      </c>
      <c r="Q132" s="82">
        <f t="shared" si="24"/>
        <v>71009978.88528153</v>
      </c>
      <c r="R132" s="194">
        <v>2489853</v>
      </c>
      <c r="S132" s="82">
        <f t="shared" si="25"/>
        <v>73499831.88528153</v>
      </c>
      <c r="T132" s="194">
        <v>2436392</v>
      </c>
      <c r="U132" s="82">
        <f t="shared" si="26"/>
        <v>75936223.88528153</v>
      </c>
      <c r="V132" s="194">
        <v>3594302</v>
      </c>
      <c r="W132" s="262">
        <f t="shared" si="27"/>
        <v>79530525.88528153</v>
      </c>
      <c r="X132" s="194">
        <v>3791480</v>
      </c>
      <c r="Y132" s="262">
        <f t="shared" si="28"/>
        <v>83322005.88528153</v>
      </c>
      <c r="Z132" s="194">
        <v>3304241</v>
      </c>
      <c r="AA132" s="262">
        <f t="shared" si="29"/>
        <v>86626246.88528153</v>
      </c>
      <c r="AB132" s="194">
        <v>3068851</v>
      </c>
      <c r="AC132" s="262">
        <f t="shared" si="30"/>
        <v>89695097.88528153</v>
      </c>
      <c r="AD132" s="5"/>
      <c r="AE132"/>
      <c r="AF132" s="5"/>
      <c r="AG132" s="14"/>
    </row>
    <row r="133" spans="1:33" ht="15">
      <c r="A133" s="186">
        <v>1293</v>
      </c>
      <c r="B133" s="11" t="s">
        <v>259</v>
      </c>
      <c r="C133" s="41">
        <v>49722</v>
      </c>
      <c r="D133" s="17">
        <f t="shared" si="18"/>
        <v>65360474.46477527</v>
      </c>
      <c r="E133" s="13">
        <v>12609887</v>
      </c>
      <c r="F133" s="31">
        <f t="shared" si="19"/>
        <v>77970361.46477526</v>
      </c>
      <c r="G133" s="53">
        <v>1607865</v>
      </c>
      <c r="H133" s="34">
        <f t="shared" si="20"/>
        <v>79578226.46477526</v>
      </c>
      <c r="I133" s="101">
        <v>2418039</v>
      </c>
      <c r="J133" s="31">
        <f t="shared" si="21"/>
        <v>81996265.46477526</v>
      </c>
      <c r="K133" s="200">
        <v>8356055</v>
      </c>
      <c r="L133" s="194">
        <v>357201</v>
      </c>
      <c r="M133" s="37">
        <f t="shared" si="22"/>
        <v>90709521.46477526</v>
      </c>
      <c r="N133" s="194">
        <v>10988.473829895258</v>
      </c>
      <c r="O133" s="37">
        <f t="shared" si="23"/>
        <v>90720509.93860516</v>
      </c>
      <c r="P133" s="194">
        <v>-123831</v>
      </c>
      <c r="Q133" s="82">
        <f t="shared" si="24"/>
        <v>90596678.93860516</v>
      </c>
      <c r="R133" s="194">
        <v>-2487218</v>
      </c>
      <c r="S133" s="82">
        <f t="shared" si="25"/>
        <v>88109460.93860516</v>
      </c>
      <c r="T133" s="194">
        <v>1688222</v>
      </c>
      <c r="U133" s="82">
        <f t="shared" si="26"/>
        <v>89797682.93860516</v>
      </c>
      <c r="V133" s="194">
        <v>1613464</v>
      </c>
      <c r="W133" s="262">
        <f t="shared" si="27"/>
        <v>91411146.93860516</v>
      </c>
      <c r="X133" s="194">
        <v>9573123</v>
      </c>
      <c r="Y133" s="262">
        <f t="shared" si="28"/>
        <v>100984269.93860516</v>
      </c>
      <c r="Z133" s="194">
        <v>1983972</v>
      </c>
      <c r="AA133" s="262">
        <f t="shared" si="29"/>
        <v>102968241.93860516</v>
      </c>
      <c r="AB133" s="194">
        <v>1307665</v>
      </c>
      <c r="AC133" s="262">
        <f t="shared" si="30"/>
        <v>104275906.93860516</v>
      </c>
      <c r="AD133" s="5"/>
      <c r="AE133"/>
      <c r="AF133" s="5"/>
      <c r="AG133" s="14"/>
    </row>
    <row r="134" spans="1:33" ht="15">
      <c r="A134" s="186">
        <v>1315</v>
      </c>
      <c r="B134" s="11" t="s">
        <v>261</v>
      </c>
      <c r="C134" s="41">
        <v>10284</v>
      </c>
      <c r="D134" s="17">
        <f aca="true" t="shared" si="31" ref="D134:D197">(12060000000/9174464)*C134</f>
        <v>13518505.277256524</v>
      </c>
      <c r="E134" s="13">
        <v>2667411</v>
      </c>
      <c r="F134" s="31">
        <f t="shared" si="19"/>
        <v>16185916.277256524</v>
      </c>
      <c r="G134" s="53">
        <v>410647</v>
      </c>
      <c r="H134" s="34">
        <f t="shared" si="20"/>
        <v>16596563.277256524</v>
      </c>
      <c r="I134" s="101">
        <v>681471</v>
      </c>
      <c r="J134" s="31">
        <f t="shared" si="21"/>
        <v>17278034.277256526</v>
      </c>
      <c r="K134" s="200">
        <v>1278023</v>
      </c>
      <c r="L134" s="194">
        <v>48244</v>
      </c>
      <c r="M134" s="37">
        <f t="shared" si="22"/>
        <v>18604301.277256526</v>
      </c>
      <c r="N134" s="194">
        <v>-23620.141770914197</v>
      </c>
      <c r="O134" s="37">
        <f t="shared" si="23"/>
        <v>18580681.13548561</v>
      </c>
      <c r="P134" s="194">
        <v>33080</v>
      </c>
      <c r="Q134" s="82">
        <f t="shared" si="24"/>
        <v>18613761.13548561</v>
      </c>
      <c r="R134" s="194">
        <v>-904873</v>
      </c>
      <c r="S134" s="82">
        <f t="shared" si="25"/>
        <v>17708888.13548561</v>
      </c>
      <c r="T134" s="194">
        <v>35025</v>
      </c>
      <c r="U134" s="82">
        <f t="shared" si="26"/>
        <v>17743913.13548561</v>
      </c>
      <c r="V134" s="194">
        <v>807092</v>
      </c>
      <c r="W134" s="262">
        <f t="shared" si="27"/>
        <v>18551005.13548561</v>
      </c>
      <c r="X134" s="194">
        <v>1207863</v>
      </c>
      <c r="Y134" s="262">
        <f t="shared" si="28"/>
        <v>19758868.13548561</v>
      </c>
      <c r="Z134" s="194">
        <v>262295</v>
      </c>
      <c r="AA134" s="262">
        <f t="shared" si="29"/>
        <v>20021163.13548561</v>
      </c>
      <c r="AB134" s="194">
        <v>116681</v>
      </c>
      <c r="AC134" s="262">
        <f t="shared" si="30"/>
        <v>20137844.13548561</v>
      </c>
      <c r="AD134" s="5"/>
      <c r="AE134"/>
      <c r="AF134" s="5"/>
      <c r="AG134" s="14"/>
    </row>
    <row r="135" spans="1:33" ht="15">
      <c r="A135" s="186">
        <v>1380</v>
      </c>
      <c r="B135" s="11" t="s">
        <v>263</v>
      </c>
      <c r="C135" s="41">
        <v>89659</v>
      </c>
      <c r="D135" s="17">
        <f t="shared" si="31"/>
        <v>117858388.23935655</v>
      </c>
      <c r="E135" s="13">
        <v>16524660</v>
      </c>
      <c r="F135" s="31">
        <f aca="true" t="shared" si="32" ref="F135:F198">D135+E135</f>
        <v>134383048.23935655</v>
      </c>
      <c r="G135" s="53">
        <v>5834977</v>
      </c>
      <c r="H135" s="34">
        <f aca="true" t="shared" si="33" ref="H135:H198">F135+G135</f>
        <v>140218025.23935655</v>
      </c>
      <c r="I135" s="101">
        <v>2709968</v>
      </c>
      <c r="J135" s="31">
        <f aca="true" t="shared" si="34" ref="J135:J198">H135+I135</f>
        <v>142927993.23935655</v>
      </c>
      <c r="K135" s="200">
        <v>14507542</v>
      </c>
      <c r="L135" s="194">
        <v>42058</v>
      </c>
      <c r="M135" s="37">
        <f aca="true" t="shared" si="35" ref="M135:M198">J135+K135+L135</f>
        <v>157477593.23935655</v>
      </c>
      <c r="N135" s="194">
        <v>2318685.7895723283</v>
      </c>
      <c r="O135" s="37">
        <f aca="true" t="shared" si="36" ref="O135:O198">M135+N135</f>
        <v>159796279.02892888</v>
      </c>
      <c r="P135" s="194">
        <v>2358350</v>
      </c>
      <c r="Q135" s="82">
        <f aca="true" t="shared" si="37" ref="Q135:Q198">O135+P135</f>
        <v>162154629.02892888</v>
      </c>
      <c r="R135" s="194">
        <v>4533293</v>
      </c>
      <c r="S135" s="82">
        <f aca="true" t="shared" si="38" ref="S135:S198">Q135+R135</f>
        <v>166687922.02892888</v>
      </c>
      <c r="T135" s="194">
        <v>5253935</v>
      </c>
      <c r="U135" s="82">
        <f aca="true" t="shared" si="39" ref="U135:U198">T135+S135</f>
        <v>171941857.02892888</v>
      </c>
      <c r="V135" s="194">
        <v>7250093</v>
      </c>
      <c r="W135" s="262">
        <f aca="true" t="shared" si="40" ref="W135:W198">V135+U135</f>
        <v>179191950.02892888</v>
      </c>
      <c r="X135" s="194">
        <v>11154731</v>
      </c>
      <c r="Y135" s="262">
        <f aca="true" t="shared" si="41" ref="Y135:Y198">W135+X135</f>
        <v>190346681.02892888</v>
      </c>
      <c r="Z135" s="194">
        <v>6850765</v>
      </c>
      <c r="AA135" s="262">
        <f aca="true" t="shared" si="42" ref="AA135:AA198">Z135+Y135</f>
        <v>197197446.02892888</v>
      </c>
      <c r="AB135" s="194">
        <v>6758745</v>
      </c>
      <c r="AC135" s="262">
        <f t="shared" si="30"/>
        <v>203956191.02892888</v>
      </c>
      <c r="AD135" s="5"/>
      <c r="AE135"/>
      <c r="AF135" s="5"/>
      <c r="AG135" s="14"/>
    </row>
    <row r="136" spans="1:33" ht="15">
      <c r="A136" s="186">
        <v>1381</v>
      </c>
      <c r="B136" s="11" t="s">
        <v>265</v>
      </c>
      <c r="C136" s="41">
        <v>23166</v>
      </c>
      <c r="D136" s="17">
        <f t="shared" si="31"/>
        <v>30452128.865511924</v>
      </c>
      <c r="E136" s="13">
        <v>9154764</v>
      </c>
      <c r="F136" s="31">
        <f t="shared" si="32"/>
        <v>39606892.865511924</v>
      </c>
      <c r="G136" s="53">
        <v>2905183</v>
      </c>
      <c r="H136" s="34">
        <f t="shared" si="33"/>
        <v>42512075.865511924</v>
      </c>
      <c r="I136" s="101">
        <v>1381865</v>
      </c>
      <c r="J136" s="31">
        <f t="shared" si="34"/>
        <v>43893940.865511924</v>
      </c>
      <c r="K136" s="200">
        <v>4695944</v>
      </c>
      <c r="L136" s="194">
        <v>128628</v>
      </c>
      <c r="M136" s="37">
        <f t="shared" si="35"/>
        <v>48718512.865511924</v>
      </c>
      <c r="N136" s="194">
        <v>1074196.3556724042</v>
      </c>
      <c r="O136" s="37">
        <f t="shared" si="36"/>
        <v>49792709.22118433</v>
      </c>
      <c r="P136" s="194">
        <v>1276176</v>
      </c>
      <c r="Q136" s="82">
        <f t="shared" si="37"/>
        <v>51068885.22118433</v>
      </c>
      <c r="R136" s="194">
        <v>958067</v>
      </c>
      <c r="S136" s="82">
        <f t="shared" si="38"/>
        <v>52026952.22118433</v>
      </c>
      <c r="T136" s="194">
        <v>1498160</v>
      </c>
      <c r="U136" s="82">
        <f t="shared" si="39"/>
        <v>53525112.22118433</v>
      </c>
      <c r="V136" s="194">
        <v>2962836</v>
      </c>
      <c r="W136" s="262">
        <f t="shared" si="40"/>
        <v>56487948.22118433</v>
      </c>
      <c r="X136" s="194">
        <v>4693616</v>
      </c>
      <c r="Y136" s="262">
        <f t="shared" si="41"/>
        <v>61181564.22118433</v>
      </c>
      <c r="Z136" s="194">
        <v>2160607</v>
      </c>
      <c r="AA136" s="262">
        <f t="shared" si="42"/>
        <v>63342171.22118433</v>
      </c>
      <c r="AB136" s="194">
        <v>1762959</v>
      </c>
      <c r="AC136" s="262">
        <f t="shared" si="30"/>
        <v>65105130.22118433</v>
      </c>
      <c r="AD136" s="5"/>
      <c r="AE136"/>
      <c r="AF136" s="5"/>
      <c r="AG136" s="14"/>
    </row>
    <row r="137" spans="1:33" ht="15">
      <c r="A137" s="186">
        <v>1382</v>
      </c>
      <c r="B137" s="11" t="s">
        <v>267</v>
      </c>
      <c r="C137" s="41">
        <v>40168</v>
      </c>
      <c r="D137" s="17">
        <f t="shared" si="31"/>
        <v>52801567.48121743</v>
      </c>
      <c r="E137" s="13">
        <v>12387267</v>
      </c>
      <c r="F137" s="31">
        <f t="shared" si="32"/>
        <v>65188834.48121743</v>
      </c>
      <c r="G137" s="53">
        <v>2119445</v>
      </c>
      <c r="H137" s="34">
        <f t="shared" si="33"/>
        <v>67308279.48121743</v>
      </c>
      <c r="I137" s="101">
        <v>1499385</v>
      </c>
      <c r="J137" s="31">
        <f t="shared" si="34"/>
        <v>68807664.48121743</v>
      </c>
      <c r="K137" s="200">
        <v>7918853</v>
      </c>
      <c r="L137" s="194">
        <v>209438</v>
      </c>
      <c r="M137" s="37">
        <f t="shared" si="35"/>
        <v>76935955.48121743</v>
      </c>
      <c r="N137" s="194">
        <v>2186630.3933630884</v>
      </c>
      <c r="O137" s="37">
        <f t="shared" si="36"/>
        <v>79122585.87458052</v>
      </c>
      <c r="P137" s="194">
        <v>799197</v>
      </c>
      <c r="Q137" s="82">
        <f t="shared" si="37"/>
        <v>79921782.87458052</v>
      </c>
      <c r="R137" s="194">
        <v>2435573</v>
      </c>
      <c r="S137" s="82">
        <f t="shared" si="38"/>
        <v>82357355.87458052</v>
      </c>
      <c r="T137" s="194">
        <v>2400171</v>
      </c>
      <c r="U137" s="82">
        <f t="shared" si="39"/>
        <v>84757526.87458052</v>
      </c>
      <c r="V137" s="194">
        <v>5021194</v>
      </c>
      <c r="W137" s="262">
        <f t="shared" si="40"/>
        <v>89778720.87458052</v>
      </c>
      <c r="X137" s="194">
        <v>8540255</v>
      </c>
      <c r="Y137" s="262">
        <f t="shared" si="41"/>
        <v>98318975.87458052</v>
      </c>
      <c r="Z137" s="194">
        <v>3723574</v>
      </c>
      <c r="AA137" s="262">
        <f t="shared" si="42"/>
        <v>102042549.87458052</v>
      </c>
      <c r="AB137" s="194">
        <v>3650325</v>
      </c>
      <c r="AC137" s="262">
        <f aca="true" t="shared" si="43" ref="AC137:AC200">AB137+AA137</f>
        <v>105692874.87458052</v>
      </c>
      <c r="AD137" s="5"/>
      <c r="AE137"/>
      <c r="AF137" s="5"/>
      <c r="AG137" s="14"/>
    </row>
    <row r="138" spans="1:33" ht="15">
      <c r="A138" s="186">
        <v>1383</v>
      </c>
      <c r="B138" s="11" t="s">
        <v>269</v>
      </c>
      <c r="C138" s="41">
        <v>56069</v>
      </c>
      <c r="D138" s="17">
        <f t="shared" si="31"/>
        <v>73703721.54711163</v>
      </c>
      <c r="E138" s="13">
        <v>10622198</v>
      </c>
      <c r="F138" s="31">
        <f t="shared" si="32"/>
        <v>84325919.54711163</v>
      </c>
      <c r="G138" s="53">
        <v>5092853</v>
      </c>
      <c r="H138" s="34">
        <f t="shared" si="33"/>
        <v>89418772.54711163</v>
      </c>
      <c r="I138" s="101">
        <v>2365919</v>
      </c>
      <c r="J138" s="31">
        <f t="shared" si="34"/>
        <v>91784691.54711163</v>
      </c>
      <c r="K138" s="200">
        <v>9394924</v>
      </c>
      <c r="L138" s="194">
        <v>165819</v>
      </c>
      <c r="M138" s="37">
        <f t="shared" si="35"/>
        <v>101345434.54711163</v>
      </c>
      <c r="N138" s="194">
        <v>2755518.892264366</v>
      </c>
      <c r="O138" s="37">
        <f t="shared" si="36"/>
        <v>104100953.439376</v>
      </c>
      <c r="P138" s="194">
        <v>303403</v>
      </c>
      <c r="Q138" s="82">
        <f t="shared" si="37"/>
        <v>104404356.439376</v>
      </c>
      <c r="R138" s="194">
        <v>3557298</v>
      </c>
      <c r="S138" s="82">
        <f t="shared" si="38"/>
        <v>107961654.439376</v>
      </c>
      <c r="T138" s="194">
        <v>3879572</v>
      </c>
      <c r="U138" s="82">
        <f t="shared" si="39"/>
        <v>111841226.439376</v>
      </c>
      <c r="V138" s="194">
        <v>6729844</v>
      </c>
      <c r="W138" s="262">
        <f t="shared" si="40"/>
        <v>118571070.439376</v>
      </c>
      <c r="X138" s="194">
        <v>9908863</v>
      </c>
      <c r="Y138" s="262">
        <f t="shared" si="41"/>
        <v>128479933.439376</v>
      </c>
      <c r="Z138" s="194">
        <v>5232125</v>
      </c>
      <c r="AA138" s="262">
        <f t="shared" si="42"/>
        <v>133712058.439376</v>
      </c>
      <c r="AB138" s="194">
        <v>5408044</v>
      </c>
      <c r="AC138" s="262">
        <f t="shared" si="43"/>
        <v>139120102.439376</v>
      </c>
      <c r="AD138" s="5"/>
      <c r="AE138"/>
      <c r="AF138" s="5"/>
      <c r="AG138" s="14"/>
    </row>
    <row r="139" spans="1:33" ht="15">
      <c r="A139" s="186">
        <v>1384</v>
      </c>
      <c r="B139" s="11" t="s">
        <v>271</v>
      </c>
      <c r="C139" s="41">
        <v>71852</v>
      </c>
      <c r="D139" s="17">
        <f t="shared" si="31"/>
        <v>94450762.4641614</v>
      </c>
      <c r="E139" s="13">
        <v>11684697</v>
      </c>
      <c r="F139" s="31">
        <f t="shared" si="32"/>
        <v>106135459.4641614</v>
      </c>
      <c r="G139" s="53">
        <v>3656870</v>
      </c>
      <c r="H139" s="34">
        <f t="shared" si="33"/>
        <v>109792329.4641614</v>
      </c>
      <c r="I139" s="101">
        <v>4126250</v>
      </c>
      <c r="J139" s="31">
        <f t="shared" si="34"/>
        <v>113918579.4641614</v>
      </c>
      <c r="K139" s="200">
        <v>10205316</v>
      </c>
      <c r="L139" s="194">
        <v>364230</v>
      </c>
      <c r="M139" s="37">
        <f t="shared" si="35"/>
        <v>124488125.4641614</v>
      </c>
      <c r="N139" s="194">
        <v>5978424.572294474</v>
      </c>
      <c r="O139" s="37">
        <f t="shared" si="36"/>
        <v>130466550.03645587</v>
      </c>
      <c r="P139" s="194">
        <v>2509899</v>
      </c>
      <c r="Q139" s="82">
        <f t="shared" si="37"/>
        <v>132976449.03645587</v>
      </c>
      <c r="R139" s="194">
        <v>5959007</v>
      </c>
      <c r="S139" s="82">
        <f t="shared" si="38"/>
        <v>138935456.03645587</v>
      </c>
      <c r="T139" s="194">
        <v>5725242</v>
      </c>
      <c r="U139" s="82">
        <f t="shared" si="39"/>
        <v>144660698.03645587</v>
      </c>
      <c r="V139" s="194">
        <v>9270746</v>
      </c>
      <c r="W139" s="262">
        <f t="shared" si="40"/>
        <v>153931444.03645587</v>
      </c>
      <c r="X139" s="194">
        <v>5696769</v>
      </c>
      <c r="Y139" s="262">
        <f t="shared" si="41"/>
        <v>159628213.03645587</v>
      </c>
      <c r="Z139" s="194">
        <v>7397337</v>
      </c>
      <c r="AA139" s="262">
        <f t="shared" si="42"/>
        <v>167025550.03645587</v>
      </c>
      <c r="AB139" s="194">
        <v>7863413</v>
      </c>
      <c r="AC139" s="262">
        <f t="shared" si="43"/>
        <v>174888963.03645587</v>
      </c>
      <c r="AD139" s="5"/>
      <c r="AE139"/>
      <c r="AF139" s="5"/>
      <c r="AG139" s="14"/>
    </row>
    <row r="140" spans="1:33" ht="15">
      <c r="A140" s="186">
        <v>1401</v>
      </c>
      <c r="B140" s="11" t="s">
        <v>273</v>
      </c>
      <c r="C140" s="41">
        <v>32840</v>
      </c>
      <c r="D140" s="17">
        <f t="shared" si="31"/>
        <v>43168778.0343353</v>
      </c>
      <c r="E140" s="13">
        <v>6419625</v>
      </c>
      <c r="F140" s="31">
        <f t="shared" si="32"/>
        <v>49588403.0343353</v>
      </c>
      <c r="G140" s="53">
        <v>1509385</v>
      </c>
      <c r="H140" s="34">
        <f t="shared" si="33"/>
        <v>51097788.0343353</v>
      </c>
      <c r="I140" s="101">
        <v>1537194</v>
      </c>
      <c r="J140" s="31">
        <f t="shared" si="34"/>
        <v>52634982.0343353</v>
      </c>
      <c r="K140" s="200">
        <v>4145788</v>
      </c>
      <c r="L140" s="194">
        <v>110437</v>
      </c>
      <c r="M140" s="37">
        <f t="shared" si="35"/>
        <v>56891207.0343353</v>
      </c>
      <c r="N140" s="194">
        <v>2386552.8790590465</v>
      </c>
      <c r="O140" s="37">
        <f t="shared" si="36"/>
        <v>59277759.91339435</v>
      </c>
      <c r="P140" s="194">
        <v>1066625</v>
      </c>
      <c r="Q140" s="82">
        <f t="shared" si="37"/>
        <v>60344384.91339435</v>
      </c>
      <c r="R140" s="194">
        <v>2133166</v>
      </c>
      <c r="S140" s="82">
        <f t="shared" si="38"/>
        <v>62477550.91339435</v>
      </c>
      <c r="T140" s="194">
        <v>2365024</v>
      </c>
      <c r="U140" s="82">
        <f t="shared" si="39"/>
        <v>64842574.91339435</v>
      </c>
      <c r="V140" s="194">
        <v>3418272</v>
      </c>
      <c r="W140" s="262">
        <f t="shared" si="40"/>
        <v>68260846.91339435</v>
      </c>
      <c r="X140" s="194">
        <v>2429053</v>
      </c>
      <c r="Y140" s="262">
        <f t="shared" si="41"/>
        <v>70689899.91339435</v>
      </c>
      <c r="Z140" s="194">
        <v>3093194</v>
      </c>
      <c r="AA140" s="262">
        <f t="shared" si="42"/>
        <v>73783093.91339435</v>
      </c>
      <c r="AB140" s="194">
        <v>3241623</v>
      </c>
      <c r="AC140" s="262">
        <f t="shared" si="43"/>
        <v>77024716.91339435</v>
      </c>
      <c r="AD140" s="5"/>
      <c r="AE140"/>
      <c r="AF140" s="5"/>
      <c r="AG140" s="14"/>
    </row>
    <row r="141" spans="1:33" ht="15">
      <c r="A141" s="186">
        <v>1402</v>
      </c>
      <c r="B141" s="11" t="s">
        <v>275</v>
      </c>
      <c r="C141" s="41">
        <v>33640</v>
      </c>
      <c r="D141" s="17">
        <f t="shared" si="31"/>
        <v>44220392.60277221</v>
      </c>
      <c r="E141" s="13">
        <v>2973832</v>
      </c>
      <c r="F141" s="31">
        <f t="shared" si="32"/>
        <v>47194224.60277221</v>
      </c>
      <c r="G141" s="53">
        <v>113455</v>
      </c>
      <c r="H141" s="34">
        <f t="shared" si="33"/>
        <v>47307679.60277221</v>
      </c>
      <c r="I141" s="101">
        <v>1221478</v>
      </c>
      <c r="J141" s="31">
        <f t="shared" si="34"/>
        <v>48529157.60277221</v>
      </c>
      <c r="K141" s="200">
        <v>2727319</v>
      </c>
      <c r="L141" s="194">
        <v>-61477</v>
      </c>
      <c r="M141" s="37">
        <f t="shared" si="35"/>
        <v>51194999.60277221</v>
      </c>
      <c r="N141" s="194">
        <v>526187.4985245541</v>
      </c>
      <c r="O141" s="37">
        <f t="shared" si="36"/>
        <v>51721187.10129677</v>
      </c>
      <c r="P141" s="194">
        <v>343721</v>
      </c>
      <c r="Q141" s="82">
        <f t="shared" si="37"/>
        <v>52064908.10129677</v>
      </c>
      <c r="R141" s="194">
        <v>1638237</v>
      </c>
      <c r="S141" s="82">
        <f t="shared" si="38"/>
        <v>53703145.10129677</v>
      </c>
      <c r="T141" s="194">
        <v>1785383</v>
      </c>
      <c r="U141" s="82">
        <f t="shared" si="39"/>
        <v>55488528.10129677</v>
      </c>
      <c r="V141" s="194">
        <v>2639580</v>
      </c>
      <c r="W141" s="262">
        <f t="shared" si="40"/>
        <v>58128108.10129677</v>
      </c>
      <c r="X141" s="194">
        <v>405764</v>
      </c>
      <c r="Y141" s="262">
        <f t="shared" si="41"/>
        <v>58533872.10129677</v>
      </c>
      <c r="Z141" s="194">
        <v>2032061</v>
      </c>
      <c r="AA141" s="262">
        <f t="shared" si="42"/>
        <v>60565933.10129677</v>
      </c>
      <c r="AB141" s="194">
        <v>2448744</v>
      </c>
      <c r="AC141" s="262">
        <f t="shared" si="43"/>
        <v>63014677.10129677</v>
      </c>
      <c r="AD141" s="5"/>
      <c r="AE141"/>
      <c r="AF141" s="5"/>
      <c r="AG141" s="14"/>
    </row>
    <row r="142" spans="1:33" ht="15">
      <c r="A142" s="186">
        <v>1407</v>
      </c>
      <c r="B142" s="11" t="s">
        <v>277</v>
      </c>
      <c r="C142" s="41">
        <v>12257</v>
      </c>
      <c r="D142" s="17">
        <f t="shared" si="31"/>
        <v>16112049.706664063</v>
      </c>
      <c r="E142" s="13">
        <v>2175743</v>
      </c>
      <c r="F142" s="31">
        <f t="shared" si="32"/>
        <v>18287792.706664063</v>
      </c>
      <c r="G142" s="53">
        <v>250112</v>
      </c>
      <c r="H142" s="34">
        <f t="shared" si="33"/>
        <v>18537904.706664063</v>
      </c>
      <c r="I142" s="101">
        <v>629677</v>
      </c>
      <c r="J142" s="31">
        <f t="shared" si="34"/>
        <v>19167581.706664063</v>
      </c>
      <c r="K142" s="200">
        <v>1776833</v>
      </c>
      <c r="L142" s="194">
        <v>-114999</v>
      </c>
      <c r="M142" s="37">
        <f t="shared" si="35"/>
        <v>20829415.706664063</v>
      </c>
      <c r="N142" s="194">
        <v>1274303.4822358936</v>
      </c>
      <c r="O142" s="37">
        <f t="shared" si="36"/>
        <v>22103719.188899957</v>
      </c>
      <c r="P142" s="194">
        <v>490602</v>
      </c>
      <c r="Q142" s="82">
        <f t="shared" si="37"/>
        <v>22594321.188899957</v>
      </c>
      <c r="R142" s="194">
        <v>884026</v>
      </c>
      <c r="S142" s="82">
        <f t="shared" si="38"/>
        <v>23478347.188899957</v>
      </c>
      <c r="T142" s="194">
        <v>1339660</v>
      </c>
      <c r="U142" s="82">
        <f t="shared" si="39"/>
        <v>24818007.188899957</v>
      </c>
      <c r="V142" s="194">
        <v>1436728</v>
      </c>
      <c r="W142" s="262">
        <f t="shared" si="40"/>
        <v>26254735.188899957</v>
      </c>
      <c r="X142" s="194">
        <v>1290397</v>
      </c>
      <c r="Y142" s="262">
        <f t="shared" si="41"/>
        <v>27545132.188899957</v>
      </c>
      <c r="Z142" s="194">
        <v>1474354</v>
      </c>
      <c r="AA142" s="262">
        <f t="shared" si="42"/>
        <v>29019486.188899957</v>
      </c>
      <c r="AB142" s="194">
        <v>1356199</v>
      </c>
      <c r="AC142" s="262">
        <f t="shared" si="43"/>
        <v>30375685.188899957</v>
      </c>
      <c r="AD142" s="5"/>
      <c r="AE142"/>
      <c r="AF142" s="5"/>
      <c r="AG142" s="14"/>
    </row>
    <row r="143" spans="1:33" ht="15">
      <c r="A143" s="186">
        <v>1415</v>
      </c>
      <c r="B143" s="11" t="s">
        <v>279</v>
      </c>
      <c r="C143" s="41">
        <v>23353</v>
      </c>
      <c r="D143" s="17">
        <f t="shared" si="31"/>
        <v>30697943.770884052</v>
      </c>
      <c r="E143" s="13">
        <v>5439353</v>
      </c>
      <c r="F143" s="31">
        <f t="shared" si="32"/>
        <v>36137296.77088405</v>
      </c>
      <c r="G143" s="53">
        <v>510256</v>
      </c>
      <c r="H143" s="34">
        <f t="shared" si="33"/>
        <v>36647552.77088405</v>
      </c>
      <c r="I143" s="101">
        <v>1070490</v>
      </c>
      <c r="J143" s="31">
        <f t="shared" si="34"/>
        <v>37718042.77088405</v>
      </c>
      <c r="K143" s="200">
        <v>2890309</v>
      </c>
      <c r="L143" s="194">
        <v>60458</v>
      </c>
      <c r="M143" s="37">
        <f t="shared" si="35"/>
        <v>40668809.77088405</v>
      </c>
      <c r="N143" s="194">
        <v>1593428.7042224705</v>
      </c>
      <c r="O143" s="37">
        <f t="shared" si="36"/>
        <v>42262238.47510652</v>
      </c>
      <c r="P143" s="194">
        <v>834026</v>
      </c>
      <c r="Q143" s="82">
        <f t="shared" si="37"/>
        <v>43096264.47510652</v>
      </c>
      <c r="R143" s="194">
        <v>1665867</v>
      </c>
      <c r="S143" s="82">
        <f t="shared" si="38"/>
        <v>44762131.47510652</v>
      </c>
      <c r="T143" s="194">
        <v>1492178</v>
      </c>
      <c r="U143" s="82">
        <f t="shared" si="39"/>
        <v>46254309.47510652</v>
      </c>
      <c r="V143" s="194">
        <v>2412935</v>
      </c>
      <c r="W143" s="262">
        <f t="shared" si="40"/>
        <v>48667244.47510652</v>
      </c>
      <c r="X143" s="194">
        <v>2970764</v>
      </c>
      <c r="Y143" s="262">
        <f t="shared" si="41"/>
        <v>51638008.47510652</v>
      </c>
      <c r="Z143" s="194">
        <v>2428151</v>
      </c>
      <c r="AA143" s="262">
        <f t="shared" si="42"/>
        <v>54066159.47510652</v>
      </c>
      <c r="AB143" s="194">
        <v>2385156</v>
      </c>
      <c r="AC143" s="262">
        <f t="shared" si="43"/>
        <v>56451315.47510652</v>
      </c>
      <c r="AD143" s="5"/>
      <c r="AE143"/>
      <c r="AF143" s="5"/>
      <c r="AG143" s="14"/>
    </row>
    <row r="144" spans="1:33" ht="15">
      <c r="A144" s="186">
        <v>1419</v>
      </c>
      <c r="B144" s="11" t="s">
        <v>281</v>
      </c>
      <c r="C144" s="41">
        <v>14919</v>
      </c>
      <c r="D144" s="17">
        <f t="shared" si="31"/>
        <v>19611297.183137894</v>
      </c>
      <c r="E144" s="13">
        <v>6605918</v>
      </c>
      <c r="F144" s="31">
        <f t="shared" si="32"/>
        <v>26217215.183137894</v>
      </c>
      <c r="G144" s="53">
        <v>474327</v>
      </c>
      <c r="H144" s="34">
        <f t="shared" si="33"/>
        <v>26691542.183137894</v>
      </c>
      <c r="I144" s="101">
        <v>997931</v>
      </c>
      <c r="J144" s="31">
        <f t="shared" si="34"/>
        <v>27689473.183137894</v>
      </c>
      <c r="K144" s="200">
        <v>3057333</v>
      </c>
      <c r="L144" s="194">
        <v>108755</v>
      </c>
      <c r="M144" s="37">
        <f t="shared" si="35"/>
        <v>30855561.183137894</v>
      </c>
      <c r="N144" s="194">
        <v>1967713.0910073668</v>
      </c>
      <c r="O144" s="37">
        <f t="shared" si="36"/>
        <v>32823274.27414526</v>
      </c>
      <c r="P144" s="194">
        <v>675849</v>
      </c>
      <c r="Q144" s="82">
        <f t="shared" si="37"/>
        <v>33499123.27414526</v>
      </c>
      <c r="R144" s="194">
        <v>1633972</v>
      </c>
      <c r="S144" s="82">
        <f t="shared" si="38"/>
        <v>35133095.27414526</v>
      </c>
      <c r="T144" s="194">
        <v>1566254</v>
      </c>
      <c r="U144" s="82">
        <f t="shared" si="39"/>
        <v>36699349.27414526</v>
      </c>
      <c r="V144" s="194">
        <v>2646978</v>
      </c>
      <c r="W144" s="262">
        <f t="shared" si="40"/>
        <v>39346327.27414526</v>
      </c>
      <c r="X144" s="194">
        <v>2740736</v>
      </c>
      <c r="Y144" s="262">
        <f t="shared" si="41"/>
        <v>42087063.27414526</v>
      </c>
      <c r="Z144" s="194">
        <v>2431424</v>
      </c>
      <c r="AA144" s="262">
        <f t="shared" si="42"/>
        <v>44518487.27414526</v>
      </c>
      <c r="AB144" s="194">
        <v>2600513</v>
      </c>
      <c r="AC144" s="262">
        <f t="shared" si="43"/>
        <v>47119000.27414526</v>
      </c>
      <c r="AD144" s="5"/>
      <c r="AE144"/>
      <c r="AF144" s="5"/>
      <c r="AG144" s="14"/>
    </row>
    <row r="145" spans="1:33" ht="15">
      <c r="A145" s="186">
        <v>1421</v>
      </c>
      <c r="B145" s="11" t="s">
        <v>283</v>
      </c>
      <c r="C145" s="41">
        <v>15341</v>
      </c>
      <c r="D145" s="17">
        <f t="shared" si="31"/>
        <v>20166023.867988363</v>
      </c>
      <c r="E145" s="13">
        <v>8560439</v>
      </c>
      <c r="F145" s="31">
        <f t="shared" si="32"/>
        <v>28726462.867988363</v>
      </c>
      <c r="G145" s="53">
        <v>1147150</v>
      </c>
      <c r="H145" s="34">
        <f t="shared" si="33"/>
        <v>29873612.867988363</v>
      </c>
      <c r="I145" s="101">
        <v>1083517</v>
      </c>
      <c r="J145" s="31">
        <f t="shared" si="34"/>
        <v>30957129.867988363</v>
      </c>
      <c r="K145" s="200">
        <v>3724653</v>
      </c>
      <c r="L145" s="194">
        <v>290183</v>
      </c>
      <c r="M145" s="37">
        <f t="shared" si="35"/>
        <v>34971965.86798836</v>
      </c>
      <c r="N145" s="194">
        <v>2306687.7652754188</v>
      </c>
      <c r="O145" s="37">
        <f t="shared" si="36"/>
        <v>37278653.63326378</v>
      </c>
      <c r="P145" s="194">
        <v>1339948</v>
      </c>
      <c r="Q145" s="82">
        <f t="shared" si="37"/>
        <v>38618601.63326378</v>
      </c>
      <c r="R145" s="194">
        <v>2031058</v>
      </c>
      <c r="S145" s="82">
        <f t="shared" si="38"/>
        <v>40649659.63326378</v>
      </c>
      <c r="T145" s="194">
        <v>1511715</v>
      </c>
      <c r="U145" s="82">
        <f t="shared" si="39"/>
        <v>42161374.63326378</v>
      </c>
      <c r="V145" s="194">
        <v>2995896</v>
      </c>
      <c r="W145" s="262">
        <f t="shared" si="40"/>
        <v>45157270.63326378</v>
      </c>
      <c r="X145" s="194">
        <v>4674348</v>
      </c>
      <c r="Y145" s="262">
        <f t="shared" si="41"/>
        <v>49831618.63326378</v>
      </c>
      <c r="Z145" s="194">
        <v>2612696</v>
      </c>
      <c r="AA145" s="262">
        <f t="shared" si="42"/>
        <v>52444314.63326378</v>
      </c>
      <c r="AB145" s="194">
        <v>2463816</v>
      </c>
      <c r="AC145" s="262">
        <f t="shared" si="43"/>
        <v>54908130.63326378</v>
      </c>
      <c r="AD145" s="5"/>
      <c r="AE145"/>
      <c r="AF145" s="5"/>
      <c r="AG145" s="14"/>
    </row>
    <row r="146" spans="1:33" ht="15">
      <c r="A146" s="186">
        <v>1427</v>
      </c>
      <c r="B146" s="11" t="s">
        <v>285</v>
      </c>
      <c r="C146" s="41">
        <v>9285</v>
      </c>
      <c r="D146" s="17">
        <f t="shared" si="31"/>
        <v>12205301.584920928</v>
      </c>
      <c r="E146" s="13">
        <v>5164655</v>
      </c>
      <c r="F146" s="31">
        <f t="shared" si="32"/>
        <v>17369956.584920928</v>
      </c>
      <c r="G146" s="53">
        <v>541841</v>
      </c>
      <c r="H146" s="34">
        <f t="shared" si="33"/>
        <v>17911797.584920928</v>
      </c>
      <c r="I146" s="101">
        <v>838068</v>
      </c>
      <c r="J146" s="31">
        <f t="shared" si="34"/>
        <v>18749865.584920928</v>
      </c>
      <c r="K146" s="200">
        <v>2460749</v>
      </c>
      <c r="L146" s="194">
        <v>234001</v>
      </c>
      <c r="M146" s="37">
        <f t="shared" si="35"/>
        <v>21444615.584920928</v>
      </c>
      <c r="N146" s="194">
        <v>1674411.1459215358</v>
      </c>
      <c r="O146" s="37">
        <f t="shared" si="36"/>
        <v>23119026.730842464</v>
      </c>
      <c r="P146" s="194">
        <v>601796</v>
      </c>
      <c r="Q146" s="82">
        <f t="shared" si="37"/>
        <v>23720822.730842464</v>
      </c>
      <c r="R146" s="194">
        <v>1487845</v>
      </c>
      <c r="S146" s="82">
        <f t="shared" si="38"/>
        <v>25208667.730842464</v>
      </c>
      <c r="T146" s="194">
        <v>1275783</v>
      </c>
      <c r="U146" s="82">
        <f t="shared" si="39"/>
        <v>26484450.730842464</v>
      </c>
      <c r="V146" s="194">
        <v>2177037</v>
      </c>
      <c r="W146" s="262">
        <f t="shared" si="40"/>
        <v>28661487.730842464</v>
      </c>
      <c r="X146" s="194">
        <v>1811222</v>
      </c>
      <c r="Y146" s="262">
        <f t="shared" si="41"/>
        <v>30472709.730842464</v>
      </c>
      <c r="Z146" s="194">
        <v>1960263</v>
      </c>
      <c r="AA146" s="262">
        <f t="shared" si="42"/>
        <v>32432972.730842464</v>
      </c>
      <c r="AB146" s="194">
        <v>2030966</v>
      </c>
      <c r="AC146" s="262">
        <f t="shared" si="43"/>
        <v>34463938.73084246</v>
      </c>
      <c r="AD146" s="5"/>
      <c r="AE146"/>
      <c r="AF146" s="5"/>
      <c r="AG146" s="14"/>
    </row>
    <row r="147" spans="1:33" ht="15">
      <c r="A147" s="186">
        <v>1430</v>
      </c>
      <c r="B147" s="11" t="s">
        <v>287</v>
      </c>
      <c r="C147" s="41">
        <v>10267</v>
      </c>
      <c r="D147" s="17">
        <f t="shared" si="31"/>
        <v>13496158.46767724</v>
      </c>
      <c r="E147" s="13">
        <v>3752627</v>
      </c>
      <c r="F147" s="31">
        <f t="shared" si="32"/>
        <v>17248785.46767724</v>
      </c>
      <c r="G147" s="53">
        <v>585838</v>
      </c>
      <c r="H147" s="34">
        <f t="shared" si="33"/>
        <v>17834623.46767724</v>
      </c>
      <c r="I147" s="101">
        <v>267372</v>
      </c>
      <c r="J147" s="31">
        <f t="shared" si="34"/>
        <v>18101995.46767724</v>
      </c>
      <c r="K147" s="200">
        <v>1470020</v>
      </c>
      <c r="L147" s="194">
        <v>52421</v>
      </c>
      <c r="M147" s="37">
        <f t="shared" si="35"/>
        <v>19624436.46767724</v>
      </c>
      <c r="N147" s="194">
        <v>117522.5538154468</v>
      </c>
      <c r="O147" s="37">
        <f t="shared" si="36"/>
        <v>19741959.021492686</v>
      </c>
      <c r="P147" s="194">
        <v>194157</v>
      </c>
      <c r="Q147" s="82">
        <f t="shared" si="37"/>
        <v>19936116.021492686</v>
      </c>
      <c r="R147" s="194">
        <v>-631365</v>
      </c>
      <c r="S147" s="82">
        <f t="shared" si="38"/>
        <v>19304751.021492686</v>
      </c>
      <c r="T147" s="194">
        <v>230494</v>
      </c>
      <c r="U147" s="82">
        <f t="shared" si="39"/>
        <v>19535245.021492686</v>
      </c>
      <c r="V147" s="194">
        <v>453223</v>
      </c>
      <c r="W147" s="262">
        <f t="shared" si="40"/>
        <v>19988468.021492686</v>
      </c>
      <c r="X147" s="194">
        <v>3669061</v>
      </c>
      <c r="Y147" s="262">
        <f t="shared" si="41"/>
        <v>23657529.021492686</v>
      </c>
      <c r="Z147" s="194">
        <v>669970</v>
      </c>
      <c r="AA147" s="262">
        <f t="shared" si="42"/>
        <v>24327499.021492686</v>
      </c>
      <c r="AB147" s="194">
        <v>325458</v>
      </c>
      <c r="AC147" s="262">
        <f t="shared" si="43"/>
        <v>24652957.021492686</v>
      </c>
      <c r="AD147" s="5"/>
      <c r="AE147"/>
      <c r="AF147" s="5"/>
      <c r="AG147" s="14"/>
    </row>
    <row r="148" spans="1:33" s="18" customFormat="1" ht="15">
      <c r="A148" s="186">
        <v>1435</v>
      </c>
      <c r="B148" s="16" t="s">
        <v>289</v>
      </c>
      <c r="C148" s="42">
        <v>12270</v>
      </c>
      <c r="D148" s="17">
        <f t="shared" si="31"/>
        <v>16129138.443401162</v>
      </c>
      <c r="E148" s="17">
        <v>5376194</v>
      </c>
      <c r="F148" s="31">
        <f t="shared" si="32"/>
        <v>21505332.44340116</v>
      </c>
      <c r="G148" s="52">
        <v>866893</v>
      </c>
      <c r="H148" s="34">
        <f t="shared" si="33"/>
        <v>22372225.44340116</v>
      </c>
      <c r="I148" s="100">
        <v>1440483</v>
      </c>
      <c r="J148" s="31">
        <f t="shared" si="34"/>
        <v>23812708.44340116</v>
      </c>
      <c r="K148" s="194">
        <v>4184350</v>
      </c>
      <c r="L148" s="194">
        <v>466958</v>
      </c>
      <c r="M148" s="37">
        <f t="shared" si="35"/>
        <v>28464016.44340116</v>
      </c>
      <c r="N148" s="194">
        <v>2190726.5385522097</v>
      </c>
      <c r="O148" s="37">
        <f t="shared" si="36"/>
        <v>30654742.98195337</v>
      </c>
      <c r="P148" s="194">
        <v>1725284</v>
      </c>
      <c r="Q148" s="82">
        <f t="shared" si="37"/>
        <v>32380026.98195337</v>
      </c>
      <c r="R148" s="194">
        <v>2339248</v>
      </c>
      <c r="S148" s="82">
        <f t="shared" si="38"/>
        <v>34719274.98195337</v>
      </c>
      <c r="T148" s="194">
        <v>1789169</v>
      </c>
      <c r="U148" s="82">
        <f t="shared" si="39"/>
        <v>36508443.98195337</v>
      </c>
      <c r="V148" s="194">
        <v>3117551</v>
      </c>
      <c r="W148" s="262">
        <f t="shared" si="40"/>
        <v>39625994.98195337</v>
      </c>
      <c r="X148" s="194">
        <v>2920698</v>
      </c>
      <c r="Y148" s="262">
        <f t="shared" si="41"/>
        <v>42546692.98195337</v>
      </c>
      <c r="Z148" s="194">
        <v>2455270</v>
      </c>
      <c r="AA148" s="262">
        <f t="shared" si="42"/>
        <v>45001962.98195337</v>
      </c>
      <c r="AB148" s="194">
        <v>2436924</v>
      </c>
      <c r="AC148" s="262">
        <f t="shared" si="43"/>
        <v>47438886.98195337</v>
      </c>
      <c r="AD148" s="5"/>
      <c r="AE148"/>
      <c r="AF148" s="5"/>
      <c r="AG148" s="15"/>
    </row>
    <row r="149" spans="1:33" ht="15">
      <c r="A149" s="186">
        <v>1438</v>
      </c>
      <c r="B149" s="11" t="s">
        <v>291</v>
      </c>
      <c r="C149" s="41">
        <v>4840</v>
      </c>
      <c r="D149" s="17">
        <f t="shared" si="31"/>
        <v>6362268.139043327</v>
      </c>
      <c r="E149" s="13">
        <v>1364382</v>
      </c>
      <c r="F149" s="31">
        <f t="shared" si="32"/>
        <v>7726650.139043327</v>
      </c>
      <c r="G149" s="53">
        <v>379305</v>
      </c>
      <c r="H149" s="34">
        <f t="shared" si="33"/>
        <v>8105955.139043327</v>
      </c>
      <c r="I149" s="101">
        <v>38216</v>
      </c>
      <c r="J149" s="31">
        <f t="shared" si="34"/>
        <v>8144171.139043327</v>
      </c>
      <c r="K149" s="200">
        <v>1288976</v>
      </c>
      <c r="L149" s="194">
        <v>62003</v>
      </c>
      <c r="M149" s="37">
        <f t="shared" si="35"/>
        <v>9495150.139043327</v>
      </c>
      <c r="N149" s="194">
        <v>15807.197766315192</v>
      </c>
      <c r="O149" s="37">
        <f t="shared" si="36"/>
        <v>9510957.336809643</v>
      </c>
      <c r="P149" s="194">
        <v>152772</v>
      </c>
      <c r="Q149" s="82">
        <f t="shared" si="37"/>
        <v>9663729.336809643</v>
      </c>
      <c r="R149" s="194">
        <v>189586</v>
      </c>
      <c r="S149" s="82">
        <f t="shared" si="38"/>
        <v>9853315.336809643</v>
      </c>
      <c r="T149" s="194">
        <v>160559</v>
      </c>
      <c r="U149" s="82">
        <f t="shared" si="39"/>
        <v>10013874.336809643</v>
      </c>
      <c r="V149" s="194">
        <v>235027</v>
      </c>
      <c r="W149" s="262">
        <f t="shared" si="40"/>
        <v>10248901.336809643</v>
      </c>
      <c r="X149" s="194">
        <v>1047714</v>
      </c>
      <c r="Y149" s="262">
        <f t="shared" si="41"/>
        <v>11296615.336809643</v>
      </c>
      <c r="Z149" s="194">
        <v>344314</v>
      </c>
      <c r="AA149" s="262">
        <f t="shared" si="42"/>
        <v>11640929.336809643</v>
      </c>
      <c r="AB149" s="194">
        <v>132376</v>
      </c>
      <c r="AC149" s="262">
        <f t="shared" si="43"/>
        <v>11773305.336809643</v>
      </c>
      <c r="AD149" s="5"/>
      <c r="AE149"/>
      <c r="AF149" s="5"/>
      <c r="AG149" s="14"/>
    </row>
    <row r="150" spans="1:33" ht="15">
      <c r="A150" s="186">
        <v>1439</v>
      </c>
      <c r="B150" s="11" t="s">
        <v>293</v>
      </c>
      <c r="C150" s="41">
        <v>6785</v>
      </c>
      <c r="D150" s="17">
        <f t="shared" si="31"/>
        <v>8919006.058555573</v>
      </c>
      <c r="E150" s="13">
        <v>941102</v>
      </c>
      <c r="F150" s="31">
        <f t="shared" si="32"/>
        <v>9860108.058555573</v>
      </c>
      <c r="G150" s="53">
        <v>225724</v>
      </c>
      <c r="H150" s="34">
        <f t="shared" si="33"/>
        <v>10085832.058555573</v>
      </c>
      <c r="I150" s="101">
        <v>482726</v>
      </c>
      <c r="J150" s="31">
        <f t="shared" si="34"/>
        <v>10568558.058555573</v>
      </c>
      <c r="K150" s="200">
        <v>1069627</v>
      </c>
      <c r="L150" s="194">
        <v>50341</v>
      </c>
      <c r="M150" s="37">
        <f t="shared" si="35"/>
        <v>11688526.058555573</v>
      </c>
      <c r="N150" s="194">
        <v>42834.08509182744</v>
      </c>
      <c r="O150" s="37">
        <f t="shared" si="36"/>
        <v>11731360.1436474</v>
      </c>
      <c r="P150" s="194">
        <v>37930</v>
      </c>
      <c r="Q150" s="82">
        <f t="shared" si="37"/>
        <v>11769290.1436474</v>
      </c>
      <c r="R150" s="194">
        <v>-406058</v>
      </c>
      <c r="S150" s="82">
        <f t="shared" si="38"/>
        <v>11363232.1436474</v>
      </c>
      <c r="T150" s="194">
        <v>35320</v>
      </c>
      <c r="U150" s="82">
        <f t="shared" si="39"/>
        <v>11398552.1436474</v>
      </c>
      <c r="V150" s="194">
        <v>298647</v>
      </c>
      <c r="W150" s="262">
        <f t="shared" si="40"/>
        <v>11697199.1436474</v>
      </c>
      <c r="X150" s="194">
        <v>1396232</v>
      </c>
      <c r="Y150" s="262">
        <f t="shared" si="41"/>
        <v>13093431.1436474</v>
      </c>
      <c r="Z150" s="194">
        <v>184792</v>
      </c>
      <c r="AA150" s="262">
        <f t="shared" si="42"/>
        <v>13278223.1436474</v>
      </c>
      <c r="AB150" s="194">
        <v>37826</v>
      </c>
      <c r="AC150" s="262">
        <f t="shared" si="43"/>
        <v>13316049.1436474</v>
      </c>
      <c r="AD150" s="5"/>
      <c r="AE150"/>
      <c r="AF150" s="5"/>
      <c r="AG150" s="14"/>
    </row>
    <row r="151" spans="1:33" ht="15">
      <c r="A151" s="186">
        <v>1440</v>
      </c>
      <c r="B151" s="11" t="s">
        <v>295</v>
      </c>
      <c r="C151" s="41">
        <v>27028</v>
      </c>
      <c r="D151" s="17">
        <f t="shared" si="31"/>
        <v>35528798.19464113</v>
      </c>
      <c r="E151" s="13">
        <v>4424509</v>
      </c>
      <c r="F151" s="31">
        <f t="shared" si="32"/>
        <v>39953307.19464113</v>
      </c>
      <c r="G151" s="53">
        <v>748395</v>
      </c>
      <c r="H151" s="34">
        <f t="shared" si="33"/>
        <v>40701702.19464113</v>
      </c>
      <c r="I151" s="101">
        <v>881933</v>
      </c>
      <c r="J151" s="31">
        <f t="shared" si="34"/>
        <v>41583635.19464113</v>
      </c>
      <c r="K151" s="200">
        <v>2793133</v>
      </c>
      <c r="L151" s="194">
        <v>48934</v>
      </c>
      <c r="M151" s="37">
        <f t="shared" si="35"/>
        <v>44425702.19464113</v>
      </c>
      <c r="N151" s="194">
        <v>1319393.3936421424</v>
      </c>
      <c r="O151" s="37">
        <f t="shared" si="36"/>
        <v>45745095.58828327</v>
      </c>
      <c r="P151" s="194">
        <v>781889</v>
      </c>
      <c r="Q151" s="82">
        <f t="shared" si="37"/>
        <v>46526984.58828327</v>
      </c>
      <c r="R151" s="194">
        <v>1294002</v>
      </c>
      <c r="S151" s="82">
        <f t="shared" si="38"/>
        <v>47820986.58828327</v>
      </c>
      <c r="T151" s="194">
        <v>1480464</v>
      </c>
      <c r="U151" s="82">
        <f t="shared" si="39"/>
        <v>49301450.58828327</v>
      </c>
      <c r="V151" s="194">
        <v>2560090</v>
      </c>
      <c r="W151" s="262">
        <f t="shared" si="40"/>
        <v>51861540.58828327</v>
      </c>
      <c r="X151" s="194">
        <v>2166242</v>
      </c>
      <c r="Y151" s="262">
        <f t="shared" si="41"/>
        <v>54027782.58828327</v>
      </c>
      <c r="Z151" s="194">
        <v>2206534</v>
      </c>
      <c r="AA151" s="262">
        <f t="shared" si="42"/>
        <v>56234316.58828327</v>
      </c>
      <c r="AB151" s="194">
        <v>2099299</v>
      </c>
      <c r="AC151" s="262">
        <f t="shared" si="43"/>
        <v>58333615.58828327</v>
      </c>
      <c r="AD151" s="5"/>
      <c r="AE151"/>
      <c r="AF151" s="5"/>
      <c r="AG151" s="14"/>
    </row>
    <row r="152" spans="1:33" ht="15">
      <c r="A152" s="186">
        <v>1441</v>
      </c>
      <c r="B152" s="11" t="s">
        <v>297</v>
      </c>
      <c r="C152" s="41">
        <v>37647</v>
      </c>
      <c r="D152" s="17">
        <f t="shared" si="31"/>
        <v>49487667.0724306</v>
      </c>
      <c r="E152" s="13">
        <v>6463166</v>
      </c>
      <c r="F152" s="31">
        <f t="shared" si="32"/>
        <v>55950833.0724306</v>
      </c>
      <c r="G152" s="53">
        <v>970181</v>
      </c>
      <c r="H152" s="34">
        <f t="shared" si="33"/>
        <v>56921014.0724306</v>
      </c>
      <c r="I152" s="101">
        <v>1538657</v>
      </c>
      <c r="J152" s="31">
        <f t="shared" si="34"/>
        <v>58459671.0724306</v>
      </c>
      <c r="K152" s="200">
        <v>4565072</v>
      </c>
      <c r="L152" s="194">
        <v>67550</v>
      </c>
      <c r="M152" s="37">
        <f t="shared" si="35"/>
        <v>63092293.0724306</v>
      </c>
      <c r="N152" s="194">
        <v>2786592.7800224125</v>
      </c>
      <c r="O152" s="37">
        <f t="shared" si="36"/>
        <v>65878885.852453016</v>
      </c>
      <c r="P152" s="194">
        <v>915261</v>
      </c>
      <c r="Q152" s="82">
        <f t="shared" si="37"/>
        <v>66794146.852453016</v>
      </c>
      <c r="R152" s="194">
        <v>2478289</v>
      </c>
      <c r="S152" s="82">
        <f t="shared" si="38"/>
        <v>69272435.85245302</v>
      </c>
      <c r="T152" s="194">
        <v>2345538</v>
      </c>
      <c r="U152" s="82">
        <f t="shared" si="39"/>
        <v>71617973.85245302</v>
      </c>
      <c r="V152" s="194">
        <v>4108425</v>
      </c>
      <c r="W152" s="262">
        <f t="shared" si="40"/>
        <v>75726398.85245302</v>
      </c>
      <c r="X152" s="194">
        <v>4064027</v>
      </c>
      <c r="Y152" s="262">
        <f t="shared" si="41"/>
        <v>79790425.85245302</v>
      </c>
      <c r="Z152" s="194">
        <v>3359738</v>
      </c>
      <c r="AA152" s="262">
        <f t="shared" si="42"/>
        <v>83150163.85245302</v>
      </c>
      <c r="AB152" s="194">
        <v>3448561</v>
      </c>
      <c r="AC152" s="262">
        <f t="shared" si="43"/>
        <v>86598724.85245302</v>
      </c>
      <c r="AD152" s="5"/>
      <c r="AE152"/>
      <c r="AF152" s="5"/>
      <c r="AG152" s="14"/>
    </row>
    <row r="153" spans="1:33" ht="15">
      <c r="A153" s="186">
        <v>1442</v>
      </c>
      <c r="B153" s="11" t="s">
        <v>299</v>
      </c>
      <c r="C153" s="41">
        <v>10947</v>
      </c>
      <c r="D153" s="17">
        <f t="shared" si="31"/>
        <v>14390030.850848617</v>
      </c>
      <c r="E153" s="13">
        <v>2116347</v>
      </c>
      <c r="F153" s="31">
        <f t="shared" si="32"/>
        <v>16506377.850848617</v>
      </c>
      <c r="G153" s="53">
        <v>456369</v>
      </c>
      <c r="H153" s="34">
        <f t="shared" si="33"/>
        <v>16962746.850848615</v>
      </c>
      <c r="I153" s="101">
        <v>331893</v>
      </c>
      <c r="J153" s="31">
        <f t="shared" si="34"/>
        <v>17294639.850848615</v>
      </c>
      <c r="K153" s="200">
        <v>1121634</v>
      </c>
      <c r="L153" s="194">
        <v>32378</v>
      </c>
      <c r="M153" s="37">
        <f t="shared" si="35"/>
        <v>18448651.850848615</v>
      </c>
      <c r="N153" s="194">
        <v>179419.73036112636</v>
      </c>
      <c r="O153" s="37">
        <f t="shared" si="36"/>
        <v>18628071.58120974</v>
      </c>
      <c r="P153" s="194">
        <v>300368</v>
      </c>
      <c r="Q153" s="82">
        <f t="shared" si="37"/>
        <v>18928439.58120974</v>
      </c>
      <c r="R153" s="194">
        <v>1007706</v>
      </c>
      <c r="S153" s="82">
        <f t="shared" si="38"/>
        <v>19936145.58120974</v>
      </c>
      <c r="T153" s="194">
        <v>382111</v>
      </c>
      <c r="U153" s="82">
        <f t="shared" si="39"/>
        <v>20318256.58120974</v>
      </c>
      <c r="V153" s="194">
        <v>1166929</v>
      </c>
      <c r="W153" s="262">
        <f t="shared" si="40"/>
        <v>21485185.58120974</v>
      </c>
      <c r="X153" s="194">
        <v>2219257</v>
      </c>
      <c r="Y153" s="262">
        <f t="shared" si="41"/>
        <v>23704442.58120974</v>
      </c>
      <c r="Z153" s="194">
        <v>826963</v>
      </c>
      <c r="AA153" s="262">
        <f t="shared" si="42"/>
        <v>24531405.58120974</v>
      </c>
      <c r="AB153" s="194">
        <v>599919</v>
      </c>
      <c r="AC153" s="262">
        <f t="shared" si="43"/>
        <v>25131324.58120974</v>
      </c>
      <c r="AD153" s="5"/>
      <c r="AE153"/>
      <c r="AF153" s="5"/>
      <c r="AG153" s="14"/>
    </row>
    <row r="154" spans="1:33" ht="15">
      <c r="A154" s="186">
        <v>1443</v>
      </c>
      <c r="B154" s="11" t="s">
        <v>301</v>
      </c>
      <c r="C154" s="41">
        <v>8192</v>
      </c>
      <c r="D154" s="17">
        <f t="shared" si="31"/>
        <v>10768533.180793995</v>
      </c>
      <c r="E154" s="13">
        <v>1708553</v>
      </c>
      <c r="F154" s="31">
        <f t="shared" si="32"/>
        <v>12477086.180793995</v>
      </c>
      <c r="G154" s="53">
        <v>95424</v>
      </c>
      <c r="H154" s="34">
        <f t="shared" si="33"/>
        <v>12572510.180793995</v>
      </c>
      <c r="I154" s="101">
        <v>411854</v>
      </c>
      <c r="J154" s="31">
        <f t="shared" si="34"/>
        <v>12984364.180793995</v>
      </c>
      <c r="K154" s="200">
        <v>947743</v>
      </c>
      <c r="L154" s="194">
        <v>46990</v>
      </c>
      <c r="M154" s="37">
        <f t="shared" si="35"/>
        <v>13979097.180793995</v>
      </c>
      <c r="N154" s="194">
        <v>491457.1033267882</v>
      </c>
      <c r="O154" s="37">
        <f t="shared" si="36"/>
        <v>14470554.284120783</v>
      </c>
      <c r="P154" s="194">
        <v>327702</v>
      </c>
      <c r="Q154" s="82">
        <f t="shared" si="37"/>
        <v>14798256.284120783</v>
      </c>
      <c r="R154" s="194">
        <v>727387</v>
      </c>
      <c r="S154" s="82">
        <f t="shared" si="38"/>
        <v>15525643.284120783</v>
      </c>
      <c r="T154" s="194">
        <v>474613</v>
      </c>
      <c r="U154" s="82">
        <f t="shared" si="39"/>
        <v>16000256.284120783</v>
      </c>
      <c r="V154" s="194">
        <v>952480</v>
      </c>
      <c r="W154" s="262">
        <f t="shared" si="40"/>
        <v>16952736.284120783</v>
      </c>
      <c r="X154" s="194">
        <v>1157385</v>
      </c>
      <c r="Y154" s="262">
        <f t="shared" si="41"/>
        <v>18110121.284120783</v>
      </c>
      <c r="Z154" s="194">
        <v>690992</v>
      </c>
      <c r="AA154" s="262">
        <f t="shared" si="42"/>
        <v>18801113.284120783</v>
      </c>
      <c r="AB154" s="194">
        <v>681637</v>
      </c>
      <c r="AC154" s="262">
        <f t="shared" si="43"/>
        <v>19482750.284120783</v>
      </c>
      <c r="AD154" s="5"/>
      <c r="AE154"/>
      <c r="AF154" s="5"/>
      <c r="AG154" s="14"/>
    </row>
    <row r="155" spans="1:33" ht="15">
      <c r="A155" s="186">
        <v>1444</v>
      </c>
      <c r="B155" s="11" t="s">
        <v>303</v>
      </c>
      <c r="C155" s="41">
        <v>5839</v>
      </c>
      <c r="D155" s="17">
        <f t="shared" si="31"/>
        <v>7675471.831378923</v>
      </c>
      <c r="E155" s="13">
        <v>1467092</v>
      </c>
      <c r="F155" s="31">
        <f t="shared" si="32"/>
        <v>9142563.831378922</v>
      </c>
      <c r="G155" s="53">
        <v>145045</v>
      </c>
      <c r="H155" s="34">
        <f t="shared" si="33"/>
        <v>9287608.831378922</v>
      </c>
      <c r="I155" s="101">
        <v>513078</v>
      </c>
      <c r="J155" s="31">
        <f t="shared" si="34"/>
        <v>9800686.831378922</v>
      </c>
      <c r="K155" s="200">
        <v>414697</v>
      </c>
      <c r="L155" s="194">
        <v>60704</v>
      </c>
      <c r="M155" s="37">
        <f t="shared" si="35"/>
        <v>10276087.831378922</v>
      </c>
      <c r="N155" s="194">
        <v>-52890.08992613293</v>
      </c>
      <c r="O155" s="37">
        <f t="shared" si="36"/>
        <v>10223197.741452789</v>
      </c>
      <c r="P155" s="194">
        <v>44557</v>
      </c>
      <c r="Q155" s="82">
        <f t="shared" si="37"/>
        <v>10267754.741452789</v>
      </c>
      <c r="R155" s="194">
        <v>-308594</v>
      </c>
      <c r="S155" s="82">
        <f t="shared" si="38"/>
        <v>9959160.741452789</v>
      </c>
      <c r="T155" s="194">
        <v>70660</v>
      </c>
      <c r="U155" s="82">
        <f t="shared" si="39"/>
        <v>10029820.741452789</v>
      </c>
      <c r="V155" s="194">
        <v>237402</v>
      </c>
      <c r="W155" s="262">
        <f t="shared" si="40"/>
        <v>10267222.741452789</v>
      </c>
      <c r="X155" s="194">
        <v>1716359</v>
      </c>
      <c r="Y155" s="262">
        <f t="shared" si="41"/>
        <v>11983581.741452789</v>
      </c>
      <c r="Z155" s="194">
        <v>259683</v>
      </c>
      <c r="AA155" s="262">
        <f t="shared" si="42"/>
        <v>12243264.741452789</v>
      </c>
      <c r="AB155" s="194">
        <v>78930</v>
      </c>
      <c r="AC155" s="262">
        <f t="shared" si="43"/>
        <v>12322194.741452789</v>
      </c>
      <c r="AD155" s="5"/>
      <c r="AE155"/>
      <c r="AF155" s="5"/>
      <c r="AG155" s="14"/>
    </row>
    <row r="156" spans="1:33" ht="15">
      <c r="A156" s="186">
        <v>1445</v>
      </c>
      <c r="B156" s="11" t="s">
        <v>305</v>
      </c>
      <c r="C156" s="41">
        <v>5651</v>
      </c>
      <c r="D156" s="17">
        <f t="shared" si="31"/>
        <v>7428342.407796248</v>
      </c>
      <c r="E156" s="13">
        <v>1271167</v>
      </c>
      <c r="F156" s="31">
        <f t="shared" si="32"/>
        <v>8699509.407796249</v>
      </c>
      <c r="G156" s="53">
        <v>96820</v>
      </c>
      <c r="H156" s="34">
        <f t="shared" si="33"/>
        <v>8796329.407796249</v>
      </c>
      <c r="I156" s="101">
        <v>651805</v>
      </c>
      <c r="J156" s="31">
        <f t="shared" si="34"/>
        <v>9448134.407796249</v>
      </c>
      <c r="K156" s="200">
        <v>77660</v>
      </c>
      <c r="L156" s="194">
        <v>31684</v>
      </c>
      <c r="M156" s="37">
        <f t="shared" si="35"/>
        <v>9557478.407796249</v>
      </c>
      <c r="N156" s="194">
        <v>-43457.75050052628</v>
      </c>
      <c r="O156" s="37">
        <f t="shared" si="36"/>
        <v>9514020.657295723</v>
      </c>
      <c r="P156" s="194">
        <v>-12734</v>
      </c>
      <c r="Q156" s="82">
        <f t="shared" si="37"/>
        <v>9501286.657295723</v>
      </c>
      <c r="R156" s="194">
        <v>223314</v>
      </c>
      <c r="S156" s="82">
        <f t="shared" si="38"/>
        <v>9724600.657295723</v>
      </c>
      <c r="T156" s="194">
        <v>52497</v>
      </c>
      <c r="U156" s="82">
        <f t="shared" si="39"/>
        <v>9777097.657295723</v>
      </c>
      <c r="V156" s="194">
        <v>124354</v>
      </c>
      <c r="W156" s="262">
        <f t="shared" si="40"/>
        <v>9901451.657295723</v>
      </c>
      <c r="X156" s="194">
        <v>1457305</v>
      </c>
      <c r="Y156" s="262">
        <f t="shared" si="41"/>
        <v>11358756.657295723</v>
      </c>
      <c r="Z156" s="194">
        <v>172072</v>
      </c>
      <c r="AA156" s="262">
        <f t="shared" si="42"/>
        <v>11530828.657295723</v>
      </c>
      <c r="AB156" s="194">
        <v>44500</v>
      </c>
      <c r="AC156" s="262">
        <f t="shared" si="43"/>
        <v>11575328.657295723</v>
      </c>
      <c r="AD156" s="5"/>
      <c r="AE156"/>
      <c r="AF156" s="5"/>
      <c r="AG156" s="14"/>
    </row>
    <row r="157" spans="1:33" ht="15">
      <c r="A157" s="186">
        <v>1446</v>
      </c>
      <c r="B157" s="11" t="s">
        <v>307</v>
      </c>
      <c r="C157" s="41">
        <v>6865</v>
      </c>
      <c r="D157" s="17">
        <f t="shared" si="31"/>
        <v>9024167.515399264</v>
      </c>
      <c r="E157" s="13">
        <v>2989206</v>
      </c>
      <c r="F157" s="31">
        <f t="shared" si="32"/>
        <v>12013373.515399264</v>
      </c>
      <c r="G157" s="53">
        <v>443602</v>
      </c>
      <c r="H157" s="34">
        <f t="shared" si="33"/>
        <v>12456975.515399264</v>
      </c>
      <c r="I157" s="101">
        <v>181841</v>
      </c>
      <c r="J157" s="31">
        <f t="shared" si="34"/>
        <v>12638816.515399264</v>
      </c>
      <c r="K157" s="200">
        <v>-140721</v>
      </c>
      <c r="L157" s="194">
        <v>58401</v>
      </c>
      <c r="M157" s="37">
        <f t="shared" si="35"/>
        <v>12556496.515399264</v>
      </c>
      <c r="N157" s="194">
        <v>-82554.9529616218</v>
      </c>
      <c r="O157" s="37">
        <f t="shared" si="36"/>
        <v>12473941.562437642</v>
      </c>
      <c r="P157" s="194">
        <v>109424</v>
      </c>
      <c r="Q157" s="82">
        <f t="shared" si="37"/>
        <v>12583365.562437642</v>
      </c>
      <c r="R157" s="194">
        <v>952784</v>
      </c>
      <c r="S157" s="82">
        <f t="shared" si="38"/>
        <v>13536149.562437642</v>
      </c>
      <c r="T157" s="194">
        <v>304837</v>
      </c>
      <c r="U157" s="82">
        <f t="shared" si="39"/>
        <v>13840986.562437642</v>
      </c>
      <c r="V157" s="194">
        <v>232486</v>
      </c>
      <c r="W157" s="262">
        <f t="shared" si="40"/>
        <v>14073472.562437642</v>
      </c>
      <c r="X157" s="194">
        <v>1032592</v>
      </c>
      <c r="Y157" s="262">
        <f t="shared" si="41"/>
        <v>15106064.562437642</v>
      </c>
      <c r="Z157" s="194">
        <v>532391</v>
      </c>
      <c r="AA157" s="262">
        <f t="shared" si="42"/>
        <v>15638455.562437642</v>
      </c>
      <c r="AB157" s="194">
        <v>97450</v>
      </c>
      <c r="AC157" s="262">
        <f t="shared" si="43"/>
        <v>15735905.562437642</v>
      </c>
      <c r="AD157" s="5"/>
      <c r="AE157"/>
      <c r="AF157" s="5"/>
      <c r="AG157" s="14"/>
    </row>
    <row r="158" spans="1:33" ht="15">
      <c r="A158" s="186">
        <v>1447</v>
      </c>
      <c r="B158" s="11" t="s">
        <v>309</v>
      </c>
      <c r="C158" s="41">
        <v>5427</v>
      </c>
      <c r="D158" s="17">
        <f t="shared" si="31"/>
        <v>7133890.328633913</v>
      </c>
      <c r="E158" s="13">
        <v>1499385</v>
      </c>
      <c r="F158" s="31">
        <f t="shared" si="32"/>
        <v>8633275.328633912</v>
      </c>
      <c r="G158" s="53">
        <v>329135</v>
      </c>
      <c r="H158" s="34">
        <f t="shared" si="33"/>
        <v>8962410.328633912</v>
      </c>
      <c r="I158" s="101">
        <v>387494</v>
      </c>
      <c r="J158" s="31">
        <f t="shared" si="34"/>
        <v>9349904.328633912</v>
      </c>
      <c r="K158" s="200">
        <v>15501</v>
      </c>
      <c r="L158" s="194">
        <v>58029</v>
      </c>
      <c r="M158" s="37">
        <f t="shared" si="35"/>
        <v>9423434.328633912</v>
      </c>
      <c r="N158" s="194">
        <v>-67516.6439508684</v>
      </c>
      <c r="O158" s="37">
        <f t="shared" si="36"/>
        <v>9355917.684683044</v>
      </c>
      <c r="P158" s="194">
        <v>-45218</v>
      </c>
      <c r="Q158" s="82">
        <f t="shared" si="37"/>
        <v>9310699.684683044</v>
      </c>
      <c r="R158" s="194">
        <v>-429217</v>
      </c>
      <c r="S158" s="82">
        <f t="shared" si="38"/>
        <v>8881482.684683044</v>
      </c>
      <c r="T158" s="194">
        <v>37918</v>
      </c>
      <c r="U158" s="82">
        <f t="shared" si="39"/>
        <v>8919400.684683044</v>
      </c>
      <c r="V158" s="194">
        <v>80640</v>
      </c>
      <c r="W158" s="262">
        <f t="shared" si="40"/>
        <v>9000040.684683044</v>
      </c>
      <c r="X158" s="194">
        <v>1197633</v>
      </c>
      <c r="Y158" s="262">
        <f t="shared" si="41"/>
        <v>10197673.684683044</v>
      </c>
      <c r="Z158" s="194">
        <v>163903</v>
      </c>
      <c r="AA158" s="262">
        <f t="shared" si="42"/>
        <v>10361576.684683044</v>
      </c>
      <c r="AB158" s="194">
        <v>27416</v>
      </c>
      <c r="AC158" s="262">
        <f t="shared" si="43"/>
        <v>10388992.684683044</v>
      </c>
      <c r="AD158" s="5"/>
      <c r="AE158"/>
      <c r="AF158" s="5"/>
      <c r="AG158" s="14"/>
    </row>
    <row r="159" spans="1:33" ht="15">
      <c r="A159" s="186">
        <v>1452</v>
      </c>
      <c r="B159" s="11" t="s">
        <v>311</v>
      </c>
      <c r="C159" s="41">
        <v>11758</v>
      </c>
      <c r="D159" s="17">
        <f t="shared" si="31"/>
        <v>15456105.119601537</v>
      </c>
      <c r="E159" s="13">
        <v>2303433</v>
      </c>
      <c r="F159" s="31">
        <f t="shared" si="32"/>
        <v>17759538.119601537</v>
      </c>
      <c r="G159" s="53">
        <v>328032</v>
      </c>
      <c r="H159" s="34">
        <f t="shared" si="33"/>
        <v>18087570.119601537</v>
      </c>
      <c r="I159" s="101">
        <v>206704</v>
      </c>
      <c r="J159" s="31">
        <f t="shared" si="34"/>
        <v>18294274.119601537</v>
      </c>
      <c r="K159" s="200">
        <v>1254351</v>
      </c>
      <c r="L159" s="194">
        <v>4142</v>
      </c>
      <c r="M159" s="37">
        <f t="shared" si="35"/>
        <v>19552767.119601537</v>
      </c>
      <c r="N159" s="194">
        <v>-92847.21790571511</v>
      </c>
      <c r="O159" s="37">
        <f t="shared" si="36"/>
        <v>19459919.90169582</v>
      </c>
      <c r="P159" s="194">
        <v>282661</v>
      </c>
      <c r="Q159" s="82">
        <f t="shared" si="37"/>
        <v>19742580.90169582</v>
      </c>
      <c r="R159" s="194">
        <v>-313985</v>
      </c>
      <c r="S159" s="82">
        <f t="shared" si="38"/>
        <v>19428595.90169582</v>
      </c>
      <c r="T159" s="194">
        <v>144081</v>
      </c>
      <c r="U159" s="82">
        <f t="shared" si="39"/>
        <v>19572676.90169582</v>
      </c>
      <c r="V159" s="194">
        <v>282825</v>
      </c>
      <c r="W159" s="262">
        <f t="shared" si="40"/>
        <v>19855501.90169582</v>
      </c>
      <c r="X159" s="194">
        <v>3063359</v>
      </c>
      <c r="Y159" s="262">
        <f t="shared" si="41"/>
        <v>22918860.90169582</v>
      </c>
      <c r="Z159" s="194">
        <v>305481</v>
      </c>
      <c r="AA159" s="262">
        <f t="shared" si="42"/>
        <v>23224341.90169582</v>
      </c>
      <c r="AB159" s="194">
        <v>61164</v>
      </c>
      <c r="AC159" s="262">
        <f t="shared" si="43"/>
        <v>23285505.90169582</v>
      </c>
      <c r="AD159" s="5"/>
      <c r="AE159"/>
      <c r="AF159" s="5"/>
      <c r="AG159" s="14"/>
    </row>
    <row r="160" spans="1:33" ht="15">
      <c r="A160" s="186">
        <v>1460</v>
      </c>
      <c r="B160" s="11" t="s">
        <v>313</v>
      </c>
      <c r="C160" s="41">
        <v>9993</v>
      </c>
      <c r="D160" s="17">
        <f t="shared" si="31"/>
        <v>13135980.477987597</v>
      </c>
      <c r="E160" s="13">
        <v>3429349</v>
      </c>
      <c r="F160" s="31">
        <f t="shared" si="32"/>
        <v>16565329.477987597</v>
      </c>
      <c r="G160" s="53">
        <v>982543</v>
      </c>
      <c r="H160" s="34">
        <f t="shared" si="33"/>
        <v>17547872.477987595</v>
      </c>
      <c r="I160" s="101">
        <v>258759</v>
      </c>
      <c r="J160" s="31">
        <f t="shared" si="34"/>
        <v>17806631.477987595</v>
      </c>
      <c r="K160" s="200">
        <v>1930969</v>
      </c>
      <c r="L160" s="194">
        <v>145649</v>
      </c>
      <c r="M160" s="37">
        <f t="shared" si="35"/>
        <v>19883249.477987595</v>
      </c>
      <c r="N160" s="194">
        <v>-81823.94085148722</v>
      </c>
      <c r="O160" s="37">
        <f t="shared" si="36"/>
        <v>19801425.537136108</v>
      </c>
      <c r="P160" s="194">
        <v>255150</v>
      </c>
      <c r="Q160" s="82">
        <f t="shared" si="37"/>
        <v>20056575.537136108</v>
      </c>
      <c r="R160" s="194">
        <v>-82410</v>
      </c>
      <c r="S160" s="82">
        <f t="shared" si="38"/>
        <v>19974165.537136108</v>
      </c>
      <c r="T160" s="194">
        <v>156306</v>
      </c>
      <c r="U160" s="82">
        <f t="shared" si="39"/>
        <v>20130471.537136108</v>
      </c>
      <c r="V160" s="194">
        <v>250040</v>
      </c>
      <c r="W160" s="262">
        <f t="shared" si="40"/>
        <v>20380511.537136108</v>
      </c>
      <c r="X160" s="194">
        <v>252827</v>
      </c>
      <c r="Y160" s="262">
        <f t="shared" si="41"/>
        <v>20633338.537136108</v>
      </c>
      <c r="Z160" s="194">
        <v>602596</v>
      </c>
      <c r="AA160" s="262">
        <f t="shared" si="42"/>
        <v>21235934.537136108</v>
      </c>
      <c r="AB160" s="194">
        <v>80807</v>
      </c>
      <c r="AC160" s="262">
        <f t="shared" si="43"/>
        <v>21316741.537136108</v>
      </c>
      <c r="AD160" s="5"/>
      <c r="AE160"/>
      <c r="AF160" s="5"/>
      <c r="AG160" s="14"/>
    </row>
    <row r="161" spans="1:33" ht="15">
      <c r="A161" s="186">
        <v>1461</v>
      </c>
      <c r="B161" s="11" t="s">
        <v>315</v>
      </c>
      <c r="C161" s="41">
        <v>9567</v>
      </c>
      <c r="D161" s="17">
        <f t="shared" si="31"/>
        <v>12575995.72029494</v>
      </c>
      <c r="E161" s="13">
        <v>2156683</v>
      </c>
      <c r="F161" s="31">
        <f t="shared" si="32"/>
        <v>14732678.72029494</v>
      </c>
      <c r="G161" s="53">
        <v>894370</v>
      </c>
      <c r="H161" s="34">
        <f t="shared" si="33"/>
        <v>15627048.72029494</v>
      </c>
      <c r="I161" s="101">
        <v>388254</v>
      </c>
      <c r="J161" s="31">
        <f t="shared" si="34"/>
        <v>16015302.72029494</v>
      </c>
      <c r="K161" s="200">
        <v>645725</v>
      </c>
      <c r="L161" s="194">
        <v>117822</v>
      </c>
      <c r="M161" s="37">
        <f t="shared" si="35"/>
        <v>16778849.720294937</v>
      </c>
      <c r="N161" s="194">
        <v>-63472.86321686953</v>
      </c>
      <c r="O161" s="37">
        <f t="shared" si="36"/>
        <v>16715376.857078068</v>
      </c>
      <c r="P161" s="194">
        <v>296993</v>
      </c>
      <c r="Q161" s="82">
        <f t="shared" si="37"/>
        <v>17012369.857078068</v>
      </c>
      <c r="R161" s="194">
        <v>1052447</v>
      </c>
      <c r="S161" s="82">
        <f t="shared" si="38"/>
        <v>18064816.857078068</v>
      </c>
      <c r="T161" s="194">
        <v>275207</v>
      </c>
      <c r="U161" s="82">
        <f t="shared" si="39"/>
        <v>18340023.857078068</v>
      </c>
      <c r="V161" s="194">
        <v>143570</v>
      </c>
      <c r="W161" s="262">
        <f t="shared" si="40"/>
        <v>18483593.857078068</v>
      </c>
      <c r="X161" s="194">
        <v>2697393</v>
      </c>
      <c r="Y161" s="262">
        <f t="shared" si="41"/>
        <v>21180986.857078068</v>
      </c>
      <c r="Z161" s="194">
        <v>505315</v>
      </c>
      <c r="AA161" s="262">
        <f t="shared" si="42"/>
        <v>21686301.857078068</v>
      </c>
      <c r="AB161" s="194">
        <v>167602</v>
      </c>
      <c r="AC161" s="262">
        <f t="shared" si="43"/>
        <v>21853903.857078068</v>
      </c>
      <c r="AD161" s="5"/>
      <c r="AE161"/>
      <c r="AF161" s="5"/>
      <c r="AG161" s="14"/>
    </row>
    <row r="162" spans="1:33" ht="15">
      <c r="A162" s="186">
        <v>1462</v>
      </c>
      <c r="B162" s="11" t="s">
        <v>317</v>
      </c>
      <c r="C162" s="41">
        <v>12831</v>
      </c>
      <c r="D162" s="17">
        <f t="shared" si="31"/>
        <v>16866583.15951755</v>
      </c>
      <c r="E162" s="13">
        <v>4313429</v>
      </c>
      <c r="F162" s="31">
        <f t="shared" si="32"/>
        <v>21180012.15951755</v>
      </c>
      <c r="G162" s="53">
        <v>469895</v>
      </c>
      <c r="H162" s="34">
        <f t="shared" si="33"/>
        <v>21649907.15951755</v>
      </c>
      <c r="I162" s="101">
        <v>68857</v>
      </c>
      <c r="J162" s="31">
        <f t="shared" si="34"/>
        <v>21718764.15951755</v>
      </c>
      <c r="K162" s="200">
        <v>2044085</v>
      </c>
      <c r="L162" s="194">
        <v>90718</v>
      </c>
      <c r="M162" s="37">
        <f t="shared" si="35"/>
        <v>23853567.15951755</v>
      </c>
      <c r="N162" s="194">
        <v>263299.5842023939</v>
      </c>
      <c r="O162" s="37">
        <f t="shared" si="36"/>
        <v>24116866.743719943</v>
      </c>
      <c r="P162" s="194">
        <v>415927</v>
      </c>
      <c r="Q162" s="82">
        <f t="shared" si="37"/>
        <v>24532793.743719943</v>
      </c>
      <c r="R162" s="194">
        <v>664040</v>
      </c>
      <c r="S162" s="82">
        <f t="shared" si="38"/>
        <v>25196833.743719943</v>
      </c>
      <c r="T162" s="194">
        <v>532935</v>
      </c>
      <c r="U162" s="82">
        <f t="shared" si="39"/>
        <v>25729768.743719943</v>
      </c>
      <c r="V162" s="194">
        <v>754397</v>
      </c>
      <c r="W162" s="262">
        <f t="shared" si="40"/>
        <v>26484165.743719943</v>
      </c>
      <c r="X162" s="194">
        <v>4796789</v>
      </c>
      <c r="Y162" s="262">
        <f t="shared" si="41"/>
        <v>31280954.743719943</v>
      </c>
      <c r="Z162" s="194">
        <v>966923</v>
      </c>
      <c r="AA162" s="262">
        <f t="shared" si="42"/>
        <v>32247877.743719943</v>
      </c>
      <c r="AB162" s="194">
        <v>702855</v>
      </c>
      <c r="AC162" s="262">
        <f t="shared" si="43"/>
        <v>32950732.743719943</v>
      </c>
      <c r="AD162" s="5"/>
      <c r="AE162"/>
      <c r="AF162" s="5"/>
      <c r="AG162" s="14"/>
    </row>
    <row r="163" spans="1:33" ht="15">
      <c r="A163" s="186">
        <v>1463</v>
      </c>
      <c r="B163" s="11" t="s">
        <v>319</v>
      </c>
      <c r="C163" s="41">
        <v>33660</v>
      </c>
      <c r="D163" s="17">
        <f t="shared" si="31"/>
        <v>44246682.96698314</v>
      </c>
      <c r="E163" s="13">
        <v>8823340</v>
      </c>
      <c r="F163" s="31">
        <f t="shared" si="32"/>
        <v>53070022.96698314</v>
      </c>
      <c r="G163" s="53">
        <v>1407877</v>
      </c>
      <c r="H163" s="34">
        <f t="shared" si="33"/>
        <v>54477899.96698314</v>
      </c>
      <c r="I163" s="101">
        <v>1168090</v>
      </c>
      <c r="J163" s="31">
        <f t="shared" si="34"/>
        <v>55645989.96698314</v>
      </c>
      <c r="K163" s="200">
        <v>3776201</v>
      </c>
      <c r="L163" s="194">
        <v>105491</v>
      </c>
      <c r="M163" s="37">
        <f t="shared" si="35"/>
        <v>59527681.96698314</v>
      </c>
      <c r="N163" s="194">
        <v>475723.73901119083</v>
      </c>
      <c r="O163" s="37">
        <f t="shared" si="36"/>
        <v>60003405.70599433</v>
      </c>
      <c r="P163" s="194">
        <v>1840943</v>
      </c>
      <c r="Q163" s="82">
        <f t="shared" si="37"/>
        <v>61844348.70599433</v>
      </c>
      <c r="R163" s="194">
        <v>355429</v>
      </c>
      <c r="S163" s="82">
        <f t="shared" si="38"/>
        <v>62199777.70599433</v>
      </c>
      <c r="T163" s="194">
        <v>1203841</v>
      </c>
      <c r="U163" s="82">
        <f t="shared" si="39"/>
        <v>63403618.70599433</v>
      </c>
      <c r="V163" s="194">
        <v>1753834</v>
      </c>
      <c r="W163" s="262">
        <f t="shared" si="40"/>
        <v>65157452.70599433</v>
      </c>
      <c r="X163" s="194">
        <v>9568794</v>
      </c>
      <c r="Y163" s="262">
        <f t="shared" si="41"/>
        <v>74726246.70599434</v>
      </c>
      <c r="Z163" s="194">
        <v>2498358</v>
      </c>
      <c r="AA163" s="262">
        <f t="shared" si="42"/>
        <v>77224604.70599434</v>
      </c>
      <c r="AB163" s="194">
        <v>1711879</v>
      </c>
      <c r="AC163" s="262">
        <f t="shared" si="43"/>
        <v>78936483.70599434</v>
      </c>
      <c r="AD163" s="5"/>
      <c r="AE163"/>
      <c r="AF163" s="5"/>
      <c r="AG163" s="14"/>
    </row>
    <row r="164" spans="1:33" ht="15">
      <c r="A164" s="186">
        <v>1465</v>
      </c>
      <c r="B164" s="11" t="s">
        <v>321</v>
      </c>
      <c r="C164" s="41">
        <v>10425</v>
      </c>
      <c r="D164" s="17">
        <f t="shared" si="31"/>
        <v>13703852.34494353</v>
      </c>
      <c r="E164" s="13">
        <v>2769436</v>
      </c>
      <c r="F164" s="31">
        <f t="shared" si="32"/>
        <v>16473288.34494353</v>
      </c>
      <c r="G164" s="53">
        <v>479390</v>
      </c>
      <c r="H164" s="34">
        <f t="shared" si="33"/>
        <v>16952678.34494353</v>
      </c>
      <c r="I164" s="101">
        <v>975786</v>
      </c>
      <c r="J164" s="31">
        <f t="shared" si="34"/>
        <v>17928464.34494353</v>
      </c>
      <c r="K164" s="200">
        <v>1190296</v>
      </c>
      <c r="L164" s="194">
        <v>74593</v>
      </c>
      <c r="M164" s="37">
        <f t="shared" si="35"/>
        <v>19193353.34494353</v>
      </c>
      <c r="N164" s="194">
        <v>-77131.14634011686</v>
      </c>
      <c r="O164" s="37">
        <f t="shared" si="36"/>
        <v>19116222.198603414</v>
      </c>
      <c r="P164" s="194">
        <v>40850</v>
      </c>
      <c r="Q164" s="82">
        <f t="shared" si="37"/>
        <v>19157072.198603414</v>
      </c>
      <c r="R164" s="194">
        <v>-603109</v>
      </c>
      <c r="S164" s="82">
        <f t="shared" si="38"/>
        <v>18553963.198603414</v>
      </c>
      <c r="T164" s="194">
        <v>114561</v>
      </c>
      <c r="U164" s="82">
        <f t="shared" si="39"/>
        <v>18668524.198603414</v>
      </c>
      <c r="V164" s="194">
        <v>891480</v>
      </c>
      <c r="W164" s="262">
        <f t="shared" si="40"/>
        <v>19560004.198603414</v>
      </c>
      <c r="X164" s="194">
        <v>2567833</v>
      </c>
      <c r="Y164" s="262">
        <f t="shared" si="41"/>
        <v>22127837.198603414</v>
      </c>
      <c r="Z164" s="194">
        <v>329042</v>
      </c>
      <c r="AA164" s="262">
        <f t="shared" si="42"/>
        <v>22456879.198603414</v>
      </c>
      <c r="AB164" s="194">
        <v>105231</v>
      </c>
      <c r="AC164" s="262">
        <f t="shared" si="43"/>
        <v>22562110.198603414</v>
      </c>
      <c r="AD164" s="5"/>
      <c r="AE164"/>
      <c r="AF164" s="5"/>
      <c r="AG164" s="14"/>
    </row>
    <row r="165" spans="1:33" ht="15">
      <c r="A165" s="186">
        <v>1466</v>
      </c>
      <c r="B165" s="11" t="s">
        <v>323</v>
      </c>
      <c r="C165" s="41">
        <v>9270</v>
      </c>
      <c r="D165" s="17">
        <f t="shared" si="31"/>
        <v>12185583.811762735</v>
      </c>
      <c r="E165" s="13">
        <v>1726291</v>
      </c>
      <c r="F165" s="31">
        <f t="shared" si="32"/>
        <v>13911874.811762735</v>
      </c>
      <c r="G165" s="53">
        <v>333080</v>
      </c>
      <c r="H165" s="34">
        <f t="shared" si="33"/>
        <v>14244954.811762735</v>
      </c>
      <c r="I165" s="101">
        <v>418602</v>
      </c>
      <c r="J165" s="31">
        <f t="shared" si="34"/>
        <v>14663556.811762735</v>
      </c>
      <c r="K165" s="200">
        <v>904389</v>
      </c>
      <c r="L165" s="194">
        <v>25045</v>
      </c>
      <c r="M165" s="37">
        <f t="shared" si="35"/>
        <v>15592990.811762735</v>
      </c>
      <c r="N165" s="194">
        <v>-102537.53444344178</v>
      </c>
      <c r="O165" s="37">
        <f t="shared" si="36"/>
        <v>15490453.277319293</v>
      </c>
      <c r="P165" s="194">
        <v>51332</v>
      </c>
      <c r="Q165" s="82">
        <f t="shared" si="37"/>
        <v>15541785.277319293</v>
      </c>
      <c r="R165" s="194">
        <v>622038</v>
      </c>
      <c r="S165" s="82">
        <f t="shared" si="38"/>
        <v>16163823.277319293</v>
      </c>
      <c r="T165" s="194">
        <v>221848</v>
      </c>
      <c r="U165" s="82">
        <f t="shared" si="39"/>
        <v>16385671.277319293</v>
      </c>
      <c r="V165" s="194">
        <v>1007983</v>
      </c>
      <c r="W165" s="262">
        <f t="shared" si="40"/>
        <v>17393654.277319293</v>
      </c>
      <c r="X165" s="194">
        <v>1643698</v>
      </c>
      <c r="Y165" s="262">
        <f t="shared" si="41"/>
        <v>19037352.277319293</v>
      </c>
      <c r="Z165" s="194">
        <v>490800</v>
      </c>
      <c r="AA165" s="262">
        <f t="shared" si="42"/>
        <v>19528152.277319293</v>
      </c>
      <c r="AB165" s="194">
        <v>107593</v>
      </c>
      <c r="AC165" s="262">
        <f t="shared" si="43"/>
        <v>19635745.277319293</v>
      </c>
      <c r="AD165" s="5"/>
      <c r="AE165"/>
      <c r="AF165" s="5"/>
      <c r="AG165" s="14"/>
    </row>
    <row r="166" spans="1:33" ht="15">
      <c r="A166" s="186">
        <v>1470</v>
      </c>
      <c r="B166" s="11" t="s">
        <v>325</v>
      </c>
      <c r="C166" s="41">
        <v>16001</v>
      </c>
      <c r="D166" s="17">
        <f t="shared" si="31"/>
        <v>21033605.886948816</v>
      </c>
      <c r="E166" s="13">
        <v>3168159</v>
      </c>
      <c r="F166" s="31">
        <f t="shared" si="32"/>
        <v>24201764.886948816</v>
      </c>
      <c r="G166" s="53">
        <v>500430</v>
      </c>
      <c r="H166" s="34">
        <f t="shared" si="33"/>
        <v>24702194.886948816</v>
      </c>
      <c r="I166" s="101">
        <v>261749</v>
      </c>
      <c r="J166" s="31">
        <f t="shared" si="34"/>
        <v>24963943.886948816</v>
      </c>
      <c r="K166" s="200">
        <v>395799</v>
      </c>
      <c r="L166" s="194">
        <v>37183</v>
      </c>
      <c r="M166" s="37">
        <f t="shared" si="35"/>
        <v>25396925.886948816</v>
      </c>
      <c r="N166" s="194">
        <v>-260207.2986655347</v>
      </c>
      <c r="O166" s="37">
        <f t="shared" si="36"/>
        <v>25136718.58828328</v>
      </c>
      <c r="P166" s="194">
        <v>982366</v>
      </c>
      <c r="Q166" s="82">
        <f t="shared" si="37"/>
        <v>26119084.58828328</v>
      </c>
      <c r="R166" s="194">
        <v>417843</v>
      </c>
      <c r="S166" s="82">
        <f t="shared" si="38"/>
        <v>26536927.58828328</v>
      </c>
      <c r="T166" s="194">
        <v>390443</v>
      </c>
      <c r="U166" s="82">
        <f t="shared" si="39"/>
        <v>26927370.58828328</v>
      </c>
      <c r="V166" s="194">
        <v>-177999</v>
      </c>
      <c r="W166" s="262">
        <f t="shared" si="40"/>
        <v>26749371.58828328</v>
      </c>
      <c r="X166" s="194">
        <v>3483241</v>
      </c>
      <c r="Y166" s="262">
        <f t="shared" si="41"/>
        <v>30232612.58828328</v>
      </c>
      <c r="Z166" s="194">
        <v>444672</v>
      </c>
      <c r="AA166" s="262">
        <f t="shared" si="42"/>
        <v>30677284.58828328</v>
      </c>
      <c r="AB166" s="194">
        <v>204099</v>
      </c>
      <c r="AC166" s="262">
        <f t="shared" si="43"/>
        <v>30881383.58828328</v>
      </c>
      <c r="AD166" s="5"/>
      <c r="AE166"/>
      <c r="AF166" s="5"/>
      <c r="AG166" s="14"/>
    </row>
    <row r="167" spans="1:33" ht="15">
      <c r="A167" s="186">
        <v>1471</v>
      </c>
      <c r="B167" s="11" t="s">
        <v>327</v>
      </c>
      <c r="C167" s="41">
        <v>13054</v>
      </c>
      <c r="D167" s="17">
        <f t="shared" si="31"/>
        <v>17159720.720469337</v>
      </c>
      <c r="E167" s="13">
        <v>3655026</v>
      </c>
      <c r="F167" s="31">
        <f t="shared" si="32"/>
        <v>20814746.720469337</v>
      </c>
      <c r="G167" s="53">
        <v>622855</v>
      </c>
      <c r="H167" s="34">
        <f t="shared" si="33"/>
        <v>21437601.720469337</v>
      </c>
      <c r="I167" s="101">
        <v>858369</v>
      </c>
      <c r="J167" s="31">
        <f t="shared" si="34"/>
        <v>22295970.720469337</v>
      </c>
      <c r="K167" s="200">
        <v>2420289</v>
      </c>
      <c r="L167" s="194">
        <v>90245</v>
      </c>
      <c r="M167" s="37">
        <f t="shared" si="35"/>
        <v>24806504.720469337</v>
      </c>
      <c r="N167" s="194">
        <v>183905.16562840343</v>
      </c>
      <c r="O167" s="37">
        <f t="shared" si="36"/>
        <v>24990409.88609774</v>
      </c>
      <c r="P167" s="194">
        <v>568093</v>
      </c>
      <c r="Q167" s="82">
        <f t="shared" si="37"/>
        <v>25558502.88609774</v>
      </c>
      <c r="R167" s="194">
        <v>-1089315</v>
      </c>
      <c r="S167" s="82">
        <f t="shared" si="38"/>
        <v>24469187.88609774</v>
      </c>
      <c r="T167" s="194">
        <v>89056</v>
      </c>
      <c r="U167" s="82">
        <f t="shared" si="39"/>
        <v>24558243.88609774</v>
      </c>
      <c r="V167" s="194">
        <v>619970</v>
      </c>
      <c r="W167" s="262">
        <f t="shared" si="40"/>
        <v>25178213.88609774</v>
      </c>
      <c r="X167" s="194">
        <v>4496755</v>
      </c>
      <c r="Y167" s="262">
        <f t="shared" si="41"/>
        <v>29674968.88609774</v>
      </c>
      <c r="Z167" s="194">
        <v>684701</v>
      </c>
      <c r="AA167" s="262">
        <f t="shared" si="42"/>
        <v>30359669.88609774</v>
      </c>
      <c r="AB167" s="194">
        <v>298693</v>
      </c>
      <c r="AC167" s="262">
        <f t="shared" si="43"/>
        <v>30658362.88609774</v>
      </c>
      <c r="AD167" s="5"/>
      <c r="AE167"/>
      <c r="AF167" s="5"/>
      <c r="AG167" s="14"/>
    </row>
    <row r="168" spans="1:33" ht="15">
      <c r="A168" s="186">
        <v>1472</v>
      </c>
      <c r="B168" s="11" t="s">
        <v>329</v>
      </c>
      <c r="C168" s="41">
        <v>10603</v>
      </c>
      <c r="D168" s="17">
        <f t="shared" si="31"/>
        <v>13937836.586420743</v>
      </c>
      <c r="E168" s="13">
        <v>3071679</v>
      </c>
      <c r="F168" s="31">
        <f t="shared" si="32"/>
        <v>17009515.586420745</v>
      </c>
      <c r="G168" s="53">
        <v>455428</v>
      </c>
      <c r="H168" s="34">
        <f t="shared" si="33"/>
        <v>17464943.586420745</v>
      </c>
      <c r="I168" s="101">
        <v>508977</v>
      </c>
      <c r="J168" s="31">
        <f t="shared" si="34"/>
        <v>17973920.586420745</v>
      </c>
      <c r="K168" s="200">
        <v>1475276</v>
      </c>
      <c r="L168" s="194">
        <v>22029</v>
      </c>
      <c r="M168" s="37">
        <f t="shared" si="35"/>
        <v>19471225.586420745</v>
      </c>
      <c r="N168" s="194">
        <v>-60321.60600904375</v>
      </c>
      <c r="O168" s="37">
        <f t="shared" si="36"/>
        <v>19410903.9804117</v>
      </c>
      <c r="P168" s="194">
        <v>307884</v>
      </c>
      <c r="Q168" s="82">
        <f t="shared" si="37"/>
        <v>19718787.9804117</v>
      </c>
      <c r="R168" s="194">
        <v>-1520103</v>
      </c>
      <c r="S168" s="82">
        <f t="shared" si="38"/>
        <v>18198684.9804117</v>
      </c>
      <c r="T168" s="194">
        <v>176530</v>
      </c>
      <c r="U168" s="82">
        <f t="shared" si="39"/>
        <v>18375214.9804117</v>
      </c>
      <c r="V168" s="194">
        <v>245022</v>
      </c>
      <c r="W168" s="262">
        <f t="shared" si="40"/>
        <v>18620236.9804117</v>
      </c>
      <c r="X168" s="194">
        <v>4881279</v>
      </c>
      <c r="Y168" s="262">
        <f t="shared" si="41"/>
        <v>23501515.9804117</v>
      </c>
      <c r="Z168" s="194">
        <v>829467</v>
      </c>
      <c r="AA168" s="262">
        <f t="shared" si="42"/>
        <v>24330982.9804117</v>
      </c>
      <c r="AB168" s="194">
        <v>176620</v>
      </c>
      <c r="AC168" s="262">
        <f t="shared" si="43"/>
        <v>24507602.9804117</v>
      </c>
      <c r="AD168" s="5"/>
      <c r="AE168"/>
      <c r="AF168" s="5"/>
      <c r="AG168" s="14"/>
    </row>
    <row r="169" spans="1:33" ht="15">
      <c r="A169" s="186">
        <v>1473</v>
      </c>
      <c r="B169" s="11" t="s">
        <v>331</v>
      </c>
      <c r="C169" s="41">
        <v>9405</v>
      </c>
      <c r="D169" s="17">
        <f t="shared" si="31"/>
        <v>12363043.770186465</v>
      </c>
      <c r="E169" s="13">
        <v>1646662</v>
      </c>
      <c r="F169" s="31">
        <f t="shared" si="32"/>
        <v>14009705.770186465</v>
      </c>
      <c r="G169" s="53">
        <v>457488</v>
      </c>
      <c r="H169" s="34">
        <f t="shared" si="33"/>
        <v>14467193.770186465</v>
      </c>
      <c r="I169" s="101">
        <v>664655</v>
      </c>
      <c r="J169" s="31">
        <f t="shared" si="34"/>
        <v>15131848.770186465</v>
      </c>
      <c r="K169" s="200">
        <v>485923</v>
      </c>
      <c r="L169" s="194">
        <v>49887</v>
      </c>
      <c r="M169" s="37">
        <f t="shared" si="35"/>
        <v>15667658.770186465</v>
      </c>
      <c r="N169" s="194">
        <v>-254230.41115863807</v>
      </c>
      <c r="O169" s="37">
        <f t="shared" si="36"/>
        <v>15413428.359027827</v>
      </c>
      <c r="P169" s="194">
        <v>38306</v>
      </c>
      <c r="Q169" s="82">
        <f t="shared" si="37"/>
        <v>15451734.359027827</v>
      </c>
      <c r="R169" s="194">
        <v>-180729</v>
      </c>
      <c r="S169" s="82">
        <f t="shared" si="38"/>
        <v>15271005.359027827</v>
      </c>
      <c r="T169" s="194">
        <v>119668</v>
      </c>
      <c r="U169" s="82">
        <f t="shared" si="39"/>
        <v>15390673.359027827</v>
      </c>
      <c r="V169" s="194">
        <v>186943</v>
      </c>
      <c r="W169" s="262">
        <f t="shared" si="40"/>
        <v>15577616.359027827</v>
      </c>
      <c r="X169" s="194">
        <v>2313778</v>
      </c>
      <c r="Y169" s="262">
        <f t="shared" si="41"/>
        <v>17891394.359027825</v>
      </c>
      <c r="Z169" s="194">
        <v>488216</v>
      </c>
      <c r="AA169" s="262">
        <f t="shared" si="42"/>
        <v>18379610.359027825</v>
      </c>
      <c r="AB169" s="194">
        <v>44234</v>
      </c>
      <c r="AC169" s="262">
        <f t="shared" si="43"/>
        <v>18423844.359027825</v>
      </c>
      <c r="AD169" s="5"/>
      <c r="AE169"/>
      <c r="AF169" s="5"/>
      <c r="AG169" s="14"/>
    </row>
    <row r="170" spans="1:33" ht="15">
      <c r="A170" s="186">
        <v>1480</v>
      </c>
      <c r="B170" s="11" t="s">
        <v>333</v>
      </c>
      <c r="C170" s="41">
        <v>493247</v>
      </c>
      <c r="D170" s="17">
        <f t="shared" si="31"/>
        <v>648382163.7972529</v>
      </c>
      <c r="E170" s="13">
        <v>30200866</v>
      </c>
      <c r="F170" s="31">
        <f t="shared" si="32"/>
        <v>678583029.7972529</v>
      </c>
      <c r="G170" s="53">
        <v>4210663</v>
      </c>
      <c r="H170" s="34">
        <f t="shared" si="33"/>
        <v>682793692.7972529</v>
      </c>
      <c r="I170" s="101">
        <v>13275880</v>
      </c>
      <c r="J170" s="31">
        <f t="shared" si="34"/>
        <v>696069572.7972529</v>
      </c>
      <c r="K170" s="200">
        <v>32979624</v>
      </c>
      <c r="L170" s="194">
        <v>3407</v>
      </c>
      <c r="M170" s="37">
        <f t="shared" si="35"/>
        <v>729052603.7972529</v>
      </c>
      <c r="N170" s="194">
        <v>-16758095.93437159</v>
      </c>
      <c r="O170" s="37">
        <f t="shared" si="36"/>
        <v>712294507.8628813</v>
      </c>
      <c r="P170" s="194">
        <v>6667025</v>
      </c>
      <c r="Q170" s="82">
        <f t="shared" si="37"/>
        <v>718961532.8628813</v>
      </c>
      <c r="R170" s="194">
        <v>21622726</v>
      </c>
      <c r="S170" s="82">
        <f t="shared" si="38"/>
        <v>740584258.8628813</v>
      </c>
      <c r="T170" s="194">
        <v>25168516</v>
      </c>
      <c r="U170" s="82">
        <f t="shared" si="39"/>
        <v>765752774.8628813</v>
      </c>
      <c r="V170" s="194">
        <v>27098591</v>
      </c>
      <c r="W170" s="262">
        <f t="shared" si="40"/>
        <v>792851365.8628813</v>
      </c>
      <c r="X170" s="194">
        <v>20937183</v>
      </c>
      <c r="Y170" s="262">
        <f t="shared" si="41"/>
        <v>813788548.8628813</v>
      </c>
      <c r="Z170" s="194">
        <v>25758214</v>
      </c>
      <c r="AA170" s="262">
        <f t="shared" si="42"/>
        <v>839546762.8628813</v>
      </c>
      <c r="AB170" s="194">
        <v>25053233</v>
      </c>
      <c r="AC170" s="262">
        <f t="shared" si="43"/>
        <v>864599995.8628813</v>
      </c>
      <c r="AD170" s="5"/>
      <c r="AE170"/>
      <c r="AF170" s="5"/>
      <c r="AG170" s="14"/>
    </row>
    <row r="171" spans="1:33" ht="15">
      <c r="A171" s="186">
        <v>1481</v>
      </c>
      <c r="B171" s="11" t="s">
        <v>335</v>
      </c>
      <c r="C171" s="41">
        <v>59303</v>
      </c>
      <c r="D171" s="17">
        <f t="shared" si="31"/>
        <v>77954873.44001786</v>
      </c>
      <c r="E171" s="13">
        <v>6479439</v>
      </c>
      <c r="F171" s="31">
        <f t="shared" si="32"/>
        <v>84434312.44001786</v>
      </c>
      <c r="G171" s="53">
        <v>798263</v>
      </c>
      <c r="H171" s="34">
        <f t="shared" si="33"/>
        <v>85232575.44001786</v>
      </c>
      <c r="I171" s="101">
        <v>2308060</v>
      </c>
      <c r="J171" s="31">
        <f t="shared" si="34"/>
        <v>87540635.44001786</v>
      </c>
      <c r="K171" s="200">
        <v>6051096</v>
      </c>
      <c r="L171" s="194">
        <v>80689</v>
      </c>
      <c r="M171" s="37">
        <f t="shared" si="35"/>
        <v>93672420.44001786</v>
      </c>
      <c r="N171" s="194">
        <v>1422244.9789536744</v>
      </c>
      <c r="O171" s="37">
        <f t="shared" si="36"/>
        <v>95094665.41897154</v>
      </c>
      <c r="P171" s="194">
        <v>1126337</v>
      </c>
      <c r="Q171" s="82">
        <f t="shared" si="37"/>
        <v>96221002.41897154</v>
      </c>
      <c r="R171" s="194">
        <v>3270596</v>
      </c>
      <c r="S171" s="82">
        <f t="shared" si="38"/>
        <v>99491598.41897154</v>
      </c>
      <c r="T171" s="194">
        <v>2926812</v>
      </c>
      <c r="U171" s="82">
        <f t="shared" si="39"/>
        <v>102418410.41897154</v>
      </c>
      <c r="V171" s="194">
        <v>4695202</v>
      </c>
      <c r="W171" s="262">
        <f t="shared" si="40"/>
        <v>107113612.41897154</v>
      </c>
      <c r="X171" s="194">
        <v>3096267</v>
      </c>
      <c r="Y171" s="262">
        <f t="shared" si="41"/>
        <v>110209879.41897154</v>
      </c>
      <c r="Z171" s="194">
        <v>4041944</v>
      </c>
      <c r="AA171" s="262">
        <f t="shared" si="42"/>
        <v>114251823.41897154</v>
      </c>
      <c r="AB171" s="194">
        <v>4395623</v>
      </c>
      <c r="AC171" s="262">
        <f t="shared" si="43"/>
        <v>118647446.41897154</v>
      </c>
      <c r="AD171" s="5"/>
      <c r="AE171"/>
      <c r="AF171" s="5"/>
      <c r="AG171" s="14"/>
    </row>
    <row r="172" spans="1:33" ht="15">
      <c r="A172" s="186">
        <v>1482</v>
      </c>
      <c r="B172" s="11" t="s">
        <v>337</v>
      </c>
      <c r="C172" s="41">
        <v>39557</v>
      </c>
      <c r="D172" s="17">
        <f t="shared" si="31"/>
        <v>51998396.85457374</v>
      </c>
      <c r="E172" s="13">
        <v>7892557</v>
      </c>
      <c r="F172" s="31">
        <f t="shared" si="32"/>
        <v>59890953.85457374</v>
      </c>
      <c r="G172" s="53">
        <v>1678414</v>
      </c>
      <c r="H172" s="34">
        <f t="shared" si="33"/>
        <v>61569367.85457374</v>
      </c>
      <c r="I172" s="101">
        <v>1645061</v>
      </c>
      <c r="J172" s="31">
        <f t="shared" si="34"/>
        <v>63214428.85457374</v>
      </c>
      <c r="K172" s="200">
        <v>5091229</v>
      </c>
      <c r="L172" s="194">
        <v>159662</v>
      </c>
      <c r="M172" s="37">
        <f t="shared" si="35"/>
        <v>68465319.85457374</v>
      </c>
      <c r="N172" s="194">
        <v>2614150.746496305</v>
      </c>
      <c r="O172" s="37">
        <f t="shared" si="36"/>
        <v>71079470.60107005</v>
      </c>
      <c r="P172" s="194">
        <v>1125421</v>
      </c>
      <c r="Q172" s="82">
        <f t="shared" si="37"/>
        <v>72204891.60107005</v>
      </c>
      <c r="R172" s="194">
        <v>3218764</v>
      </c>
      <c r="S172" s="82">
        <f t="shared" si="38"/>
        <v>75423655.60107005</v>
      </c>
      <c r="T172" s="194">
        <v>2725971</v>
      </c>
      <c r="U172" s="82">
        <f t="shared" si="39"/>
        <v>78149626.60107005</v>
      </c>
      <c r="V172" s="194">
        <v>4300660</v>
      </c>
      <c r="W172" s="262">
        <f t="shared" si="40"/>
        <v>82450286.60107005</v>
      </c>
      <c r="X172" s="194">
        <v>4088558</v>
      </c>
      <c r="Y172" s="262">
        <f t="shared" si="41"/>
        <v>86538844.60107005</v>
      </c>
      <c r="Z172" s="194">
        <v>4025241</v>
      </c>
      <c r="AA172" s="262">
        <f t="shared" si="42"/>
        <v>90564085.60107005</v>
      </c>
      <c r="AB172" s="194">
        <v>4128326</v>
      </c>
      <c r="AC172" s="262">
        <f t="shared" si="43"/>
        <v>94692411.60107005</v>
      </c>
      <c r="AD172" s="5"/>
      <c r="AE172"/>
      <c r="AF172" s="5"/>
      <c r="AG172" s="14"/>
    </row>
    <row r="173" spans="1:33" ht="15">
      <c r="A173" s="186">
        <v>1484</v>
      </c>
      <c r="B173" s="11" t="s">
        <v>339</v>
      </c>
      <c r="C173" s="41">
        <v>14623</v>
      </c>
      <c r="D173" s="17">
        <f t="shared" si="31"/>
        <v>19222199.792816233</v>
      </c>
      <c r="E173" s="13">
        <v>8648130</v>
      </c>
      <c r="F173" s="31">
        <f t="shared" si="32"/>
        <v>27870329.792816233</v>
      </c>
      <c r="G173" s="53">
        <v>743777</v>
      </c>
      <c r="H173" s="34">
        <f t="shared" si="33"/>
        <v>28614106.792816233</v>
      </c>
      <c r="I173" s="101">
        <v>976031</v>
      </c>
      <c r="J173" s="31">
        <f t="shared" si="34"/>
        <v>29590137.792816233</v>
      </c>
      <c r="K173" s="200">
        <v>1951282</v>
      </c>
      <c r="L173" s="194">
        <v>278563</v>
      </c>
      <c r="M173" s="37">
        <f t="shared" si="35"/>
        <v>31819982.792816233</v>
      </c>
      <c r="N173" s="194">
        <v>1169721.7318051308</v>
      </c>
      <c r="O173" s="37">
        <f t="shared" si="36"/>
        <v>32989704.524621364</v>
      </c>
      <c r="P173" s="194">
        <v>568246</v>
      </c>
      <c r="Q173" s="82">
        <f t="shared" si="37"/>
        <v>33557950.52462137</v>
      </c>
      <c r="R173" s="194">
        <v>1165452</v>
      </c>
      <c r="S173" s="82">
        <f t="shared" si="38"/>
        <v>34723402.52462137</v>
      </c>
      <c r="T173" s="194">
        <v>1339716</v>
      </c>
      <c r="U173" s="82">
        <f t="shared" si="39"/>
        <v>36063118.52462137</v>
      </c>
      <c r="V173" s="194">
        <v>2168926</v>
      </c>
      <c r="W173" s="262">
        <f t="shared" si="40"/>
        <v>38232044.52462137</v>
      </c>
      <c r="X173" s="194">
        <v>2181000</v>
      </c>
      <c r="Y173" s="262">
        <f t="shared" si="41"/>
        <v>40413044.52462137</v>
      </c>
      <c r="Z173" s="194">
        <v>1980696</v>
      </c>
      <c r="AA173" s="262">
        <f t="shared" si="42"/>
        <v>42393740.52462137</v>
      </c>
      <c r="AB173" s="194">
        <v>1860396</v>
      </c>
      <c r="AC173" s="262">
        <f t="shared" si="43"/>
        <v>44254136.52462137</v>
      </c>
      <c r="AD173" s="5"/>
      <c r="AE173"/>
      <c r="AF173" s="5"/>
      <c r="AG173" s="14"/>
    </row>
    <row r="174" spans="1:33" ht="15">
      <c r="A174" s="186">
        <v>1485</v>
      </c>
      <c r="B174" s="11" t="s">
        <v>341</v>
      </c>
      <c r="C174" s="41">
        <v>50869</v>
      </c>
      <c r="D174" s="17">
        <f t="shared" si="31"/>
        <v>66868226.8522717</v>
      </c>
      <c r="E174" s="13">
        <v>12834858</v>
      </c>
      <c r="F174" s="31">
        <f t="shared" si="32"/>
        <v>79703084.8522717</v>
      </c>
      <c r="G174" s="53">
        <v>2495165</v>
      </c>
      <c r="H174" s="34">
        <f t="shared" si="33"/>
        <v>82198249.8522717</v>
      </c>
      <c r="I174" s="101">
        <v>1358150</v>
      </c>
      <c r="J174" s="31">
        <f t="shared" si="34"/>
        <v>83556399.8522717</v>
      </c>
      <c r="K174" s="200">
        <v>5078248</v>
      </c>
      <c r="L174" s="194">
        <v>274330</v>
      </c>
      <c r="M174" s="37">
        <f t="shared" si="35"/>
        <v>88908977.8522717</v>
      </c>
      <c r="N174" s="194">
        <v>862739.3657385707</v>
      </c>
      <c r="O174" s="37">
        <f t="shared" si="36"/>
        <v>89771717.21801028</v>
      </c>
      <c r="P174" s="194">
        <v>843641</v>
      </c>
      <c r="Q174" s="82">
        <f t="shared" si="37"/>
        <v>90615358.21801028</v>
      </c>
      <c r="R174" s="194">
        <v>2089525</v>
      </c>
      <c r="S174" s="82">
        <f t="shared" si="38"/>
        <v>92704883.21801028</v>
      </c>
      <c r="T174" s="194">
        <v>2772230</v>
      </c>
      <c r="U174" s="82">
        <f t="shared" si="39"/>
        <v>95477113.21801028</v>
      </c>
      <c r="V174" s="194">
        <v>4021307</v>
      </c>
      <c r="W174" s="262">
        <f t="shared" si="40"/>
        <v>99498420.21801028</v>
      </c>
      <c r="X174" s="194">
        <v>7409088</v>
      </c>
      <c r="Y174" s="262">
        <f t="shared" si="41"/>
        <v>106907508.21801028</v>
      </c>
      <c r="Z174" s="194">
        <v>4356755</v>
      </c>
      <c r="AA174" s="262">
        <f t="shared" si="42"/>
        <v>111264263.21801028</v>
      </c>
      <c r="AB174" s="194">
        <v>3812249</v>
      </c>
      <c r="AC174" s="262">
        <f t="shared" si="43"/>
        <v>115076512.21801028</v>
      </c>
      <c r="AD174" s="5"/>
      <c r="AE174"/>
      <c r="AF174" s="5"/>
      <c r="AG174" s="14"/>
    </row>
    <row r="175" spans="1:33" ht="15">
      <c r="A175" s="186">
        <v>1486</v>
      </c>
      <c r="B175" s="11" t="s">
        <v>343</v>
      </c>
      <c r="C175" s="41">
        <v>11564</v>
      </c>
      <c r="D175" s="17">
        <f t="shared" si="31"/>
        <v>15201088.586755585</v>
      </c>
      <c r="E175" s="13">
        <v>4354337</v>
      </c>
      <c r="F175" s="31">
        <f t="shared" si="32"/>
        <v>19555425.586755585</v>
      </c>
      <c r="G175" s="53">
        <v>820488</v>
      </c>
      <c r="H175" s="34">
        <f t="shared" si="33"/>
        <v>20375913.586755585</v>
      </c>
      <c r="I175" s="101">
        <v>1470605</v>
      </c>
      <c r="J175" s="31">
        <f t="shared" si="34"/>
        <v>21846518.586755585</v>
      </c>
      <c r="K175" s="200">
        <v>3518190</v>
      </c>
      <c r="L175" s="194">
        <v>331541</v>
      </c>
      <c r="M175" s="37">
        <f t="shared" si="35"/>
        <v>25696249.586755585</v>
      </c>
      <c r="N175" s="194">
        <v>1715460.249373898</v>
      </c>
      <c r="O175" s="37">
        <f t="shared" si="36"/>
        <v>27411709.836129483</v>
      </c>
      <c r="P175" s="194">
        <v>963824</v>
      </c>
      <c r="Q175" s="82">
        <f t="shared" si="37"/>
        <v>28375533.836129483</v>
      </c>
      <c r="R175" s="194">
        <v>2153183</v>
      </c>
      <c r="S175" s="82">
        <f t="shared" si="38"/>
        <v>30528716.836129483</v>
      </c>
      <c r="T175" s="194">
        <v>1452760</v>
      </c>
      <c r="U175" s="82">
        <f t="shared" si="39"/>
        <v>31981476.836129483</v>
      </c>
      <c r="V175" s="194">
        <v>2413366</v>
      </c>
      <c r="W175" s="262">
        <f t="shared" si="40"/>
        <v>34394842.83612949</v>
      </c>
      <c r="X175" s="194">
        <v>2169602</v>
      </c>
      <c r="Y175" s="262">
        <f t="shared" si="41"/>
        <v>36564444.83612949</v>
      </c>
      <c r="Z175" s="194">
        <v>2013557</v>
      </c>
      <c r="AA175" s="262">
        <f t="shared" si="42"/>
        <v>38578001.83612949</v>
      </c>
      <c r="AB175" s="194">
        <v>2046814</v>
      </c>
      <c r="AC175" s="262">
        <f t="shared" si="43"/>
        <v>40624815.83612949</v>
      </c>
      <c r="AD175" s="5"/>
      <c r="AE175"/>
      <c r="AF175" s="5"/>
      <c r="AG175" s="14"/>
    </row>
    <row r="176" spans="1:33" ht="15">
      <c r="A176" s="186">
        <v>1487</v>
      </c>
      <c r="B176" s="11" t="s">
        <v>345</v>
      </c>
      <c r="C176" s="41">
        <v>36909</v>
      </c>
      <c r="D176" s="17">
        <f t="shared" si="31"/>
        <v>48517552.63304755</v>
      </c>
      <c r="E176" s="13">
        <v>8620990</v>
      </c>
      <c r="F176" s="31">
        <f t="shared" si="32"/>
        <v>57138542.63304755</v>
      </c>
      <c r="G176" s="53">
        <v>1476814</v>
      </c>
      <c r="H176" s="34">
        <f t="shared" si="33"/>
        <v>58615356.63304755</v>
      </c>
      <c r="I176" s="101">
        <v>880548</v>
      </c>
      <c r="J176" s="31">
        <f t="shared" si="34"/>
        <v>59495904.63304755</v>
      </c>
      <c r="K176" s="200">
        <v>3494296</v>
      </c>
      <c r="L176" s="194">
        <v>153865</v>
      </c>
      <c r="M176" s="37">
        <f t="shared" si="35"/>
        <v>63144065.63304755</v>
      </c>
      <c r="N176" s="194">
        <v>-46838.49393451959</v>
      </c>
      <c r="O176" s="37">
        <f t="shared" si="36"/>
        <v>63097227.13911303</v>
      </c>
      <c r="P176" s="194">
        <v>940988</v>
      </c>
      <c r="Q176" s="82">
        <f t="shared" si="37"/>
        <v>64038215.13911303</v>
      </c>
      <c r="R176" s="194">
        <v>940789</v>
      </c>
      <c r="S176" s="82">
        <f t="shared" si="38"/>
        <v>64979004.13911303</v>
      </c>
      <c r="T176" s="194">
        <v>921018</v>
      </c>
      <c r="U176" s="82">
        <f t="shared" si="39"/>
        <v>65900022.13911303</v>
      </c>
      <c r="V176" s="194">
        <v>1672053</v>
      </c>
      <c r="W176" s="262">
        <f t="shared" si="40"/>
        <v>67572075.13911304</v>
      </c>
      <c r="X176" s="194">
        <v>6310422</v>
      </c>
      <c r="Y176" s="262">
        <f t="shared" si="41"/>
        <v>73882497.13911304</v>
      </c>
      <c r="Z176" s="194">
        <v>2739299</v>
      </c>
      <c r="AA176" s="262">
        <f t="shared" si="42"/>
        <v>76621796.13911304</v>
      </c>
      <c r="AB176" s="194">
        <v>1698207</v>
      </c>
      <c r="AC176" s="262">
        <f t="shared" si="43"/>
        <v>78320003.13911304</v>
      </c>
      <c r="AD176" s="5"/>
      <c r="AE176"/>
      <c r="AF176" s="5"/>
      <c r="AG176" s="14"/>
    </row>
    <row r="177" spans="1:33" ht="15">
      <c r="A177" s="186">
        <v>1488</v>
      </c>
      <c r="B177" s="11" t="s">
        <v>347</v>
      </c>
      <c r="C177" s="41">
        <v>54280</v>
      </c>
      <c r="D177" s="17">
        <f t="shared" si="31"/>
        <v>71352048.46844459</v>
      </c>
      <c r="E177" s="13">
        <v>8556254</v>
      </c>
      <c r="F177" s="31">
        <f t="shared" si="32"/>
        <v>79908302.46844459</v>
      </c>
      <c r="G177" s="53">
        <v>2214741</v>
      </c>
      <c r="H177" s="34">
        <f t="shared" si="33"/>
        <v>82123043.46844459</v>
      </c>
      <c r="I177" s="101">
        <v>1308765</v>
      </c>
      <c r="J177" s="31">
        <f t="shared" si="34"/>
        <v>83431808.46844459</v>
      </c>
      <c r="K177" s="200">
        <v>4291541</v>
      </c>
      <c r="L177" s="194">
        <v>43295</v>
      </c>
      <c r="M177" s="37">
        <f t="shared" si="35"/>
        <v>87766644.46844459</v>
      </c>
      <c r="N177" s="194">
        <v>-1910726.3192653805</v>
      </c>
      <c r="O177" s="37">
        <f t="shared" si="36"/>
        <v>85855918.1491792</v>
      </c>
      <c r="P177" s="194">
        <v>994464</v>
      </c>
      <c r="Q177" s="82">
        <f t="shared" si="37"/>
        <v>86850382.1491792</v>
      </c>
      <c r="R177" s="194">
        <v>1606949</v>
      </c>
      <c r="S177" s="82">
        <f t="shared" si="38"/>
        <v>88457331.1491792</v>
      </c>
      <c r="T177" s="194">
        <v>3416223</v>
      </c>
      <c r="U177" s="82">
        <f t="shared" si="39"/>
        <v>91873554.1491792</v>
      </c>
      <c r="V177" s="194">
        <v>3027352</v>
      </c>
      <c r="W177" s="262">
        <f t="shared" si="40"/>
        <v>94900906.1491792</v>
      </c>
      <c r="X177" s="194">
        <v>5954339</v>
      </c>
      <c r="Y177" s="262">
        <f t="shared" si="41"/>
        <v>100855245.1491792</v>
      </c>
      <c r="Z177" s="194">
        <v>4083825</v>
      </c>
      <c r="AA177" s="262">
        <f t="shared" si="42"/>
        <v>104939070.1491792</v>
      </c>
      <c r="AB177" s="194">
        <v>2957335</v>
      </c>
      <c r="AC177" s="262">
        <f t="shared" si="43"/>
        <v>107896405.1491792</v>
      </c>
      <c r="AD177" s="5"/>
      <c r="AE177"/>
      <c r="AF177" s="5"/>
      <c r="AG177" s="14"/>
    </row>
    <row r="178" spans="1:33" ht="15">
      <c r="A178" s="186">
        <v>1489</v>
      </c>
      <c r="B178" s="11" t="s">
        <v>349</v>
      </c>
      <c r="C178" s="41">
        <v>36703</v>
      </c>
      <c r="D178" s="17">
        <f t="shared" si="31"/>
        <v>48246761.88167505</v>
      </c>
      <c r="E178" s="13">
        <v>5564243</v>
      </c>
      <c r="F178" s="31">
        <f t="shared" si="32"/>
        <v>53811004.88167505</v>
      </c>
      <c r="G178" s="53">
        <v>1022649</v>
      </c>
      <c r="H178" s="34">
        <f t="shared" si="33"/>
        <v>54833653.88167505</v>
      </c>
      <c r="I178" s="101">
        <v>1295086</v>
      </c>
      <c r="J178" s="31">
        <f t="shared" si="34"/>
        <v>56128739.88167505</v>
      </c>
      <c r="K178" s="200">
        <v>4519809</v>
      </c>
      <c r="L178" s="194">
        <v>101140</v>
      </c>
      <c r="M178" s="37">
        <f t="shared" si="35"/>
        <v>60749688.88167505</v>
      </c>
      <c r="N178" s="194">
        <v>846310.2290531099</v>
      </c>
      <c r="O178" s="37">
        <f t="shared" si="36"/>
        <v>61595999.11072816</v>
      </c>
      <c r="P178" s="194">
        <v>1250824</v>
      </c>
      <c r="Q178" s="82">
        <f t="shared" si="37"/>
        <v>62846823.11072816</v>
      </c>
      <c r="R178" s="194">
        <v>1641794</v>
      </c>
      <c r="S178" s="82">
        <f t="shared" si="38"/>
        <v>64488617.11072816</v>
      </c>
      <c r="T178" s="194">
        <v>1872017</v>
      </c>
      <c r="U178" s="82">
        <f t="shared" si="39"/>
        <v>66360634.11072816</v>
      </c>
      <c r="V178" s="194">
        <v>3502029</v>
      </c>
      <c r="W178" s="262">
        <f t="shared" si="40"/>
        <v>69862663.11072816</v>
      </c>
      <c r="X178" s="194">
        <v>4913848</v>
      </c>
      <c r="Y178" s="262">
        <f t="shared" si="41"/>
        <v>74776511.11072816</v>
      </c>
      <c r="Z178" s="194">
        <v>2683935</v>
      </c>
      <c r="AA178" s="262">
        <f t="shared" si="42"/>
        <v>77460446.11072816</v>
      </c>
      <c r="AB178" s="194">
        <v>2670978</v>
      </c>
      <c r="AC178" s="262">
        <f t="shared" si="43"/>
        <v>80131424.11072816</v>
      </c>
      <c r="AD178" s="5"/>
      <c r="AE178"/>
      <c r="AF178" s="5"/>
      <c r="AG178" s="14"/>
    </row>
    <row r="179" spans="1:33" ht="15">
      <c r="A179" s="186">
        <v>1490</v>
      </c>
      <c r="B179" s="11" t="s">
        <v>351</v>
      </c>
      <c r="C179" s="41">
        <v>100888</v>
      </c>
      <c r="D179" s="17">
        <f t="shared" si="31"/>
        <v>132619113.22557917</v>
      </c>
      <c r="E179" s="13">
        <v>14806211</v>
      </c>
      <c r="F179" s="31">
        <f t="shared" si="32"/>
        <v>147425324.22557917</v>
      </c>
      <c r="G179" s="53">
        <v>4325457</v>
      </c>
      <c r="H179" s="34">
        <f t="shared" si="33"/>
        <v>151750781.22557917</v>
      </c>
      <c r="I179" s="101">
        <v>2075547</v>
      </c>
      <c r="J179" s="31">
        <f t="shared" si="34"/>
        <v>153826328.22557917</v>
      </c>
      <c r="K179" s="200">
        <v>9217491</v>
      </c>
      <c r="L179" s="194">
        <v>104335</v>
      </c>
      <c r="M179" s="37">
        <f t="shared" si="35"/>
        <v>163148154.22557917</v>
      </c>
      <c r="N179" s="194">
        <v>-1345383.4892049432</v>
      </c>
      <c r="O179" s="37">
        <f t="shared" si="36"/>
        <v>161802770.73637423</v>
      </c>
      <c r="P179" s="194">
        <v>1778228</v>
      </c>
      <c r="Q179" s="82">
        <f t="shared" si="37"/>
        <v>163580998.73637423</v>
      </c>
      <c r="R179" s="194">
        <v>5703148</v>
      </c>
      <c r="S179" s="82">
        <f t="shared" si="38"/>
        <v>169284146.73637423</v>
      </c>
      <c r="T179" s="194">
        <v>5572202</v>
      </c>
      <c r="U179" s="82">
        <f t="shared" si="39"/>
        <v>174856348.73637423</v>
      </c>
      <c r="V179" s="194">
        <v>6728988</v>
      </c>
      <c r="W179" s="262">
        <f t="shared" si="40"/>
        <v>181585336.73637423</v>
      </c>
      <c r="X179" s="194">
        <v>10556536</v>
      </c>
      <c r="Y179" s="262">
        <f t="shared" si="41"/>
        <v>192141872.73637423</v>
      </c>
      <c r="Z179" s="194">
        <v>6360848</v>
      </c>
      <c r="AA179" s="262">
        <f t="shared" si="42"/>
        <v>198502720.73637423</v>
      </c>
      <c r="AB179" s="194">
        <v>5771499</v>
      </c>
      <c r="AC179" s="262">
        <f t="shared" si="43"/>
        <v>204274219.73637423</v>
      </c>
      <c r="AD179" s="5"/>
      <c r="AE179"/>
      <c r="AF179" s="5"/>
      <c r="AG179" s="14"/>
    </row>
    <row r="180" spans="1:33" ht="15">
      <c r="A180" s="186">
        <v>1491</v>
      </c>
      <c r="B180" s="11" t="s">
        <v>353</v>
      </c>
      <c r="C180" s="41">
        <v>22505</v>
      </c>
      <c r="D180" s="17">
        <f t="shared" si="31"/>
        <v>29583232.328340925</v>
      </c>
      <c r="E180" s="13">
        <v>4397571</v>
      </c>
      <c r="F180" s="31">
        <f t="shared" si="32"/>
        <v>33980803.328340925</v>
      </c>
      <c r="G180" s="53">
        <v>1140560</v>
      </c>
      <c r="H180" s="34">
        <f t="shared" si="33"/>
        <v>35121363.328340925</v>
      </c>
      <c r="I180" s="101">
        <v>592499</v>
      </c>
      <c r="J180" s="31">
        <f t="shared" si="34"/>
        <v>35713862.328340925</v>
      </c>
      <c r="K180" s="200">
        <v>2291607</v>
      </c>
      <c r="L180" s="194">
        <v>113013</v>
      </c>
      <c r="M180" s="37">
        <f t="shared" si="35"/>
        <v>38118482.328340925</v>
      </c>
      <c r="N180" s="194">
        <v>-143788.89241096377</v>
      </c>
      <c r="O180" s="37">
        <f t="shared" si="36"/>
        <v>37974693.43592996</v>
      </c>
      <c r="P180" s="194">
        <v>816481</v>
      </c>
      <c r="Q180" s="82">
        <f t="shared" si="37"/>
        <v>38791174.43592996</v>
      </c>
      <c r="R180" s="194">
        <v>468294</v>
      </c>
      <c r="S180" s="82">
        <f t="shared" si="38"/>
        <v>39259468.43592996</v>
      </c>
      <c r="T180" s="194">
        <v>818786</v>
      </c>
      <c r="U180" s="82">
        <f t="shared" si="39"/>
        <v>40078254.43592996</v>
      </c>
      <c r="V180" s="194">
        <v>1905649</v>
      </c>
      <c r="W180" s="262">
        <f t="shared" si="40"/>
        <v>41983903.43592996</v>
      </c>
      <c r="X180" s="194">
        <v>6818062</v>
      </c>
      <c r="Y180" s="262">
        <f t="shared" si="41"/>
        <v>48801965.43592996</v>
      </c>
      <c r="Z180" s="194">
        <v>1339551</v>
      </c>
      <c r="AA180" s="262">
        <f t="shared" si="42"/>
        <v>50141516.43592996</v>
      </c>
      <c r="AB180" s="194">
        <v>806871</v>
      </c>
      <c r="AC180" s="262">
        <f t="shared" si="43"/>
        <v>50948387.43592996</v>
      </c>
      <c r="AD180" s="5"/>
      <c r="AE180"/>
      <c r="AF180" s="5"/>
      <c r="AG180" s="14"/>
    </row>
    <row r="181" spans="1:33" ht="15">
      <c r="A181" s="186">
        <v>1492</v>
      </c>
      <c r="B181" s="11" t="s">
        <v>355</v>
      </c>
      <c r="C181" s="41">
        <v>12610</v>
      </c>
      <c r="D181" s="17">
        <f t="shared" si="31"/>
        <v>16576074.63498685</v>
      </c>
      <c r="E181" s="13">
        <v>2562488</v>
      </c>
      <c r="F181" s="31">
        <f t="shared" si="32"/>
        <v>19138562.634986848</v>
      </c>
      <c r="G181" s="53">
        <v>712308</v>
      </c>
      <c r="H181" s="34">
        <f t="shared" si="33"/>
        <v>19850870.634986848</v>
      </c>
      <c r="I181" s="101">
        <v>270207</v>
      </c>
      <c r="J181" s="31">
        <f t="shared" si="34"/>
        <v>20121077.634986848</v>
      </c>
      <c r="K181" s="200">
        <v>2992839</v>
      </c>
      <c r="L181" s="194">
        <v>75335</v>
      </c>
      <c r="M181" s="37">
        <f t="shared" si="35"/>
        <v>23189251.634986848</v>
      </c>
      <c r="N181" s="194">
        <v>1264.6268250495195</v>
      </c>
      <c r="O181" s="37">
        <f t="shared" si="36"/>
        <v>23190516.261811897</v>
      </c>
      <c r="P181" s="194">
        <v>238076</v>
      </c>
      <c r="Q181" s="82">
        <f t="shared" si="37"/>
        <v>23428592.261811897</v>
      </c>
      <c r="R181" s="194">
        <v>-1289320</v>
      </c>
      <c r="S181" s="82">
        <f t="shared" si="38"/>
        <v>22139272.261811897</v>
      </c>
      <c r="T181" s="194">
        <v>451008</v>
      </c>
      <c r="U181" s="82">
        <f t="shared" si="39"/>
        <v>22590280.261811897</v>
      </c>
      <c r="V181" s="194">
        <v>222580</v>
      </c>
      <c r="W181" s="262">
        <f t="shared" si="40"/>
        <v>22812860.261811897</v>
      </c>
      <c r="X181" s="194">
        <v>1790744</v>
      </c>
      <c r="Y181" s="262">
        <f t="shared" si="41"/>
        <v>24603604.261811897</v>
      </c>
      <c r="Z181" s="194">
        <v>649610</v>
      </c>
      <c r="AA181" s="262">
        <f t="shared" si="42"/>
        <v>25253214.261811897</v>
      </c>
      <c r="AB181" s="194">
        <v>130221</v>
      </c>
      <c r="AC181" s="262">
        <f t="shared" si="43"/>
        <v>25383435.261811897</v>
      </c>
      <c r="AD181" s="5"/>
      <c r="AE181"/>
      <c r="AF181" s="5"/>
      <c r="AG181" s="14"/>
    </row>
    <row r="182" spans="1:33" ht="15">
      <c r="A182" s="186">
        <v>1493</v>
      </c>
      <c r="B182" s="11" t="s">
        <v>357</v>
      </c>
      <c r="C182" s="41">
        <v>23867</v>
      </c>
      <c r="D182" s="17">
        <f t="shared" si="31"/>
        <v>31373606.13110477</v>
      </c>
      <c r="E182" s="13">
        <v>5836184</v>
      </c>
      <c r="F182" s="31">
        <f t="shared" si="32"/>
        <v>37209790.13110477</v>
      </c>
      <c r="G182" s="53">
        <v>1754153</v>
      </c>
      <c r="H182" s="34">
        <f t="shared" si="33"/>
        <v>38963943.13110477</v>
      </c>
      <c r="I182" s="101">
        <v>1024647</v>
      </c>
      <c r="J182" s="31">
        <f t="shared" si="34"/>
        <v>39988590.13110477</v>
      </c>
      <c r="K182" s="200">
        <v>2532851</v>
      </c>
      <c r="L182" s="194">
        <v>35660</v>
      </c>
      <c r="M182" s="37">
        <f t="shared" si="35"/>
        <v>42557101.13110477</v>
      </c>
      <c r="N182" s="194">
        <v>-488054.91527093947</v>
      </c>
      <c r="O182" s="37">
        <f t="shared" si="36"/>
        <v>42069046.21583383</v>
      </c>
      <c r="P182" s="194">
        <v>342912</v>
      </c>
      <c r="Q182" s="82">
        <f t="shared" si="37"/>
        <v>42411958.21583383</v>
      </c>
      <c r="R182" s="194">
        <v>-1107788</v>
      </c>
      <c r="S182" s="82">
        <f t="shared" si="38"/>
        <v>41304170.21583383</v>
      </c>
      <c r="T182" s="194">
        <v>969828</v>
      </c>
      <c r="U182" s="82">
        <f t="shared" si="39"/>
        <v>42273998.21583383</v>
      </c>
      <c r="V182" s="194">
        <v>585066</v>
      </c>
      <c r="W182" s="262">
        <f t="shared" si="40"/>
        <v>42859064.21583383</v>
      </c>
      <c r="X182" s="194">
        <v>5869228</v>
      </c>
      <c r="Y182" s="262">
        <f t="shared" si="41"/>
        <v>48728292.21583383</v>
      </c>
      <c r="Z182" s="194">
        <v>1566408</v>
      </c>
      <c r="AA182" s="262">
        <f t="shared" si="42"/>
        <v>50294700.21583383</v>
      </c>
      <c r="AB182" s="194">
        <v>746463</v>
      </c>
      <c r="AC182" s="262">
        <f t="shared" si="43"/>
        <v>51041163.21583383</v>
      </c>
      <c r="AD182" s="5"/>
      <c r="AE182"/>
      <c r="AF182" s="5"/>
      <c r="AG182" s="14"/>
    </row>
    <row r="183" spans="1:33" ht="15">
      <c r="A183" s="186">
        <v>1494</v>
      </c>
      <c r="B183" s="11" t="s">
        <v>359</v>
      </c>
      <c r="C183" s="41">
        <v>37725</v>
      </c>
      <c r="D183" s="17">
        <f t="shared" si="31"/>
        <v>49590199.49285321</v>
      </c>
      <c r="E183" s="13">
        <v>7286027</v>
      </c>
      <c r="F183" s="31">
        <f t="shared" si="32"/>
        <v>56876226.49285321</v>
      </c>
      <c r="G183" s="53">
        <v>2165722</v>
      </c>
      <c r="H183" s="34">
        <f t="shared" si="33"/>
        <v>59041948.49285321</v>
      </c>
      <c r="I183" s="101">
        <v>2526941</v>
      </c>
      <c r="J183" s="31">
        <f t="shared" si="34"/>
        <v>61568889.49285321</v>
      </c>
      <c r="K183" s="200">
        <v>3925858</v>
      </c>
      <c r="L183" s="194">
        <v>174492</v>
      </c>
      <c r="M183" s="37">
        <f t="shared" si="35"/>
        <v>65669239.49285321</v>
      </c>
      <c r="N183" s="194">
        <v>667768.1179203019</v>
      </c>
      <c r="O183" s="37">
        <f t="shared" si="36"/>
        <v>66337007.61077351</v>
      </c>
      <c r="P183" s="194">
        <v>840958</v>
      </c>
      <c r="Q183" s="82">
        <f t="shared" si="37"/>
        <v>67177965.6107735</v>
      </c>
      <c r="R183" s="194">
        <v>2217871</v>
      </c>
      <c r="S183" s="82">
        <f t="shared" si="38"/>
        <v>69395836.6107735</v>
      </c>
      <c r="T183" s="194">
        <v>1964012</v>
      </c>
      <c r="U183" s="82">
        <f t="shared" si="39"/>
        <v>71359848.6107735</v>
      </c>
      <c r="V183" s="194">
        <v>2831793</v>
      </c>
      <c r="W183" s="262">
        <f t="shared" si="40"/>
        <v>74191641.6107735</v>
      </c>
      <c r="X183" s="194">
        <v>4940236</v>
      </c>
      <c r="Y183" s="262">
        <f t="shared" si="41"/>
        <v>79131877.6107735</v>
      </c>
      <c r="Z183" s="194">
        <v>2389277</v>
      </c>
      <c r="AA183" s="262">
        <f t="shared" si="42"/>
        <v>81521154.6107735</v>
      </c>
      <c r="AB183" s="194">
        <v>2356730</v>
      </c>
      <c r="AC183" s="262">
        <f t="shared" si="43"/>
        <v>83877884.6107735</v>
      </c>
      <c r="AD183" s="5"/>
      <c r="AE183"/>
      <c r="AF183" s="5"/>
      <c r="AG183" s="14"/>
    </row>
    <row r="184" spans="1:33" ht="15">
      <c r="A184" s="186">
        <v>1495</v>
      </c>
      <c r="B184" s="11" t="s">
        <v>361</v>
      </c>
      <c r="C184" s="41">
        <v>18565</v>
      </c>
      <c r="D184" s="17">
        <f t="shared" si="31"/>
        <v>24404030.578789126</v>
      </c>
      <c r="E184" s="13">
        <v>4751350</v>
      </c>
      <c r="F184" s="31">
        <f t="shared" si="32"/>
        <v>29155380.578789126</v>
      </c>
      <c r="G184" s="53">
        <v>975187</v>
      </c>
      <c r="H184" s="34">
        <f t="shared" si="33"/>
        <v>30130567.578789126</v>
      </c>
      <c r="I184" s="101">
        <v>928447</v>
      </c>
      <c r="J184" s="31">
        <f t="shared" si="34"/>
        <v>31059014.578789126</v>
      </c>
      <c r="K184" s="200">
        <v>1102293</v>
      </c>
      <c r="L184" s="194">
        <v>134480</v>
      </c>
      <c r="M184" s="37">
        <f t="shared" si="35"/>
        <v>32295787.578789126</v>
      </c>
      <c r="N184" s="194">
        <v>-272031.2682785876</v>
      </c>
      <c r="O184" s="37">
        <f t="shared" si="36"/>
        <v>32023756.31051054</v>
      </c>
      <c r="P184" s="194">
        <v>32329</v>
      </c>
      <c r="Q184" s="82">
        <f t="shared" si="37"/>
        <v>32056085.31051054</v>
      </c>
      <c r="R184" s="194">
        <v>-255336</v>
      </c>
      <c r="S184" s="82">
        <f t="shared" si="38"/>
        <v>31800749.31051054</v>
      </c>
      <c r="T184" s="194">
        <v>130289</v>
      </c>
      <c r="U184" s="82">
        <f t="shared" si="39"/>
        <v>31931038.31051054</v>
      </c>
      <c r="V184" s="194">
        <v>1041004</v>
      </c>
      <c r="W184" s="262">
        <f t="shared" si="40"/>
        <v>32972042.31051054</v>
      </c>
      <c r="X184" s="194">
        <v>3592625</v>
      </c>
      <c r="Y184" s="262">
        <f t="shared" si="41"/>
        <v>36564667.31051054</v>
      </c>
      <c r="Z184" s="194">
        <v>1182715</v>
      </c>
      <c r="AA184" s="262">
        <f t="shared" si="42"/>
        <v>37747382.31051054</v>
      </c>
      <c r="AB184" s="194">
        <v>581398</v>
      </c>
      <c r="AC184" s="262">
        <f t="shared" si="43"/>
        <v>38328780.31051054</v>
      </c>
      <c r="AD184" s="5"/>
      <c r="AE184"/>
      <c r="AF184" s="5"/>
      <c r="AG184" s="14"/>
    </row>
    <row r="185" spans="1:33" ht="15">
      <c r="A185" s="186">
        <v>1496</v>
      </c>
      <c r="B185" s="11" t="s">
        <v>363</v>
      </c>
      <c r="C185" s="41">
        <v>50228</v>
      </c>
      <c r="D185" s="17">
        <f t="shared" si="31"/>
        <v>66025620.67931162</v>
      </c>
      <c r="E185" s="13">
        <v>9588322</v>
      </c>
      <c r="F185" s="31">
        <f t="shared" si="32"/>
        <v>75613942.67931162</v>
      </c>
      <c r="G185" s="53">
        <v>2095027</v>
      </c>
      <c r="H185" s="34">
        <f t="shared" si="33"/>
        <v>77708969.67931162</v>
      </c>
      <c r="I185" s="101">
        <v>1756551</v>
      </c>
      <c r="J185" s="31">
        <f t="shared" si="34"/>
        <v>79465520.67931162</v>
      </c>
      <c r="K185" s="200">
        <v>4284702</v>
      </c>
      <c r="L185" s="194">
        <v>126713</v>
      </c>
      <c r="M185" s="37">
        <f t="shared" si="35"/>
        <v>83876935.67931162</v>
      </c>
      <c r="N185" s="194">
        <v>-1025641.6418581605</v>
      </c>
      <c r="O185" s="37">
        <f t="shared" si="36"/>
        <v>82851294.03745346</v>
      </c>
      <c r="P185" s="194">
        <v>1019880</v>
      </c>
      <c r="Q185" s="82">
        <f t="shared" si="37"/>
        <v>83871174.03745346</v>
      </c>
      <c r="R185" s="194">
        <v>2549881</v>
      </c>
      <c r="S185" s="82">
        <f t="shared" si="38"/>
        <v>86421055.03745346</v>
      </c>
      <c r="T185" s="194">
        <v>2624748</v>
      </c>
      <c r="U185" s="82">
        <f t="shared" si="39"/>
        <v>89045803.03745346</v>
      </c>
      <c r="V185" s="194">
        <v>2886182</v>
      </c>
      <c r="W185" s="262">
        <f t="shared" si="40"/>
        <v>91931985.03745346</v>
      </c>
      <c r="X185" s="194">
        <v>9236353</v>
      </c>
      <c r="Y185" s="262">
        <f t="shared" si="41"/>
        <v>101168338.03745346</v>
      </c>
      <c r="Z185" s="194">
        <v>3882909</v>
      </c>
      <c r="AA185" s="262">
        <f t="shared" si="42"/>
        <v>105051247.03745346</v>
      </c>
      <c r="AB185" s="194">
        <v>2471750</v>
      </c>
      <c r="AC185" s="262">
        <f t="shared" si="43"/>
        <v>107522997.03745346</v>
      </c>
      <c r="AD185" s="5"/>
      <c r="AE185"/>
      <c r="AF185" s="5"/>
      <c r="AG185" s="14"/>
    </row>
    <row r="186" spans="1:33" ht="15">
      <c r="A186" s="186">
        <v>1497</v>
      </c>
      <c r="B186" s="11" t="s">
        <v>365</v>
      </c>
      <c r="C186" s="41">
        <v>8835</v>
      </c>
      <c r="D186" s="17">
        <f t="shared" si="31"/>
        <v>11613768.390175164</v>
      </c>
      <c r="E186" s="13">
        <v>2785367</v>
      </c>
      <c r="F186" s="31">
        <f t="shared" si="32"/>
        <v>14399135.390175164</v>
      </c>
      <c r="G186" s="53">
        <v>476292</v>
      </c>
      <c r="H186" s="34">
        <f t="shared" si="33"/>
        <v>14875427.390175164</v>
      </c>
      <c r="I186" s="101">
        <v>816813</v>
      </c>
      <c r="J186" s="31">
        <f t="shared" si="34"/>
        <v>15692240.390175164</v>
      </c>
      <c r="K186" s="200">
        <v>509669</v>
      </c>
      <c r="L186" s="194">
        <v>25162</v>
      </c>
      <c r="M186" s="37">
        <f t="shared" si="35"/>
        <v>16227071.390175164</v>
      </c>
      <c r="N186" s="194">
        <v>-146561.26502781175</v>
      </c>
      <c r="O186" s="37">
        <f t="shared" si="36"/>
        <v>16080510.125147352</v>
      </c>
      <c r="P186" s="194">
        <v>50009</v>
      </c>
      <c r="Q186" s="82">
        <f t="shared" si="37"/>
        <v>16130519.125147352</v>
      </c>
      <c r="R186" s="194">
        <v>767361</v>
      </c>
      <c r="S186" s="82">
        <f t="shared" si="38"/>
        <v>16897880.12514735</v>
      </c>
      <c r="T186" s="194">
        <v>425785</v>
      </c>
      <c r="U186" s="82">
        <f t="shared" si="39"/>
        <v>17323665.12514735</v>
      </c>
      <c r="V186" s="194">
        <v>522775</v>
      </c>
      <c r="W186" s="262">
        <f t="shared" si="40"/>
        <v>17846440.12514735</v>
      </c>
      <c r="X186" s="194">
        <v>1842640</v>
      </c>
      <c r="Y186" s="262">
        <f t="shared" si="41"/>
        <v>19689080.12514735</v>
      </c>
      <c r="Z186" s="194">
        <v>659854</v>
      </c>
      <c r="AA186" s="262">
        <f t="shared" si="42"/>
        <v>20348934.12514735</v>
      </c>
      <c r="AB186" s="194">
        <v>254602</v>
      </c>
      <c r="AC186" s="262">
        <f t="shared" si="43"/>
        <v>20603536.12514735</v>
      </c>
      <c r="AD186" s="5"/>
      <c r="AE186"/>
      <c r="AF186" s="5"/>
      <c r="AG186" s="14"/>
    </row>
    <row r="187" spans="1:33" ht="15">
      <c r="A187" s="186">
        <v>1498</v>
      </c>
      <c r="B187" s="11" t="s">
        <v>367</v>
      </c>
      <c r="C187" s="41">
        <v>12640</v>
      </c>
      <c r="D187" s="17">
        <f t="shared" si="31"/>
        <v>16615510.181303235</v>
      </c>
      <c r="E187" s="13">
        <v>3643576</v>
      </c>
      <c r="F187" s="31">
        <f t="shared" si="32"/>
        <v>20259086.181303233</v>
      </c>
      <c r="G187" s="53">
        <v>339238</v>
      </c>
      <c r="H187" s="34">
        <f t="shared" si="33"/>
        <v>20598324.181303233</v>
      </c>
      <c r="I187" s="101">
        <v>613404</v>
      </c>
      <c r="J187" s="31">
        <f t="shared" si="34"/>
        <v>21211728.181303233</v>
      </c>
      <c r="K187" s="200">
        <v>68112</v>
      </c>
      <c r="L187" s="194">
        <v>53775</v>
      </c>
      <c r="M187" s="37">
        <f t="shared" si="35"/>
        <v>21333615.181303233</v>
      </c>
      <c r="N187" s="194">
        <v>-309516.01244499534</v>
      </c>
      <c r="O187" s="37">
        <f t="shared" si="36"/>
        <v>21024099.168858238</v>
      </c>
      <c r="P187" s="194">
        <v>-58483</v>
      </c>
      <c r="Q187" s="82">
        <f t="shared" si="37"/>
        <v>20965616.168858238</v>
      </c>
      <c r="R187" s="194">
        <v>1013062</v>
      </c>
      <c r="S187" s="82">
        <f t="shared" si="38"/>
        <v>21978678.168858238</v>
      </c>
      <c r="T187" s="194">
        <v>522126</v>
      </c>
      <c r="U187" s="82">
        <f t="shared" si="39"/>
        <v>22500804.168858238</v>
      </c>
      <c r="V187" s="194">
        <v>512914</v>
      </c>
      <c r="W187" s="262">
        <f t="shared" si="40"/>
        <v>23013718.168858238</v>
      </c>
      <c r="X187" s="194">
        <v>3724369</v>
      </c>
      <c r="Y187" s="262">
        <f t="shared" si="41"/>
        <v>26738087.168858238</v>
      </c>
      <c r="Z187" s="194">
        <v>785008</v>
      </c>
      <c r="AA187" s="262">
        <f t="shared" si="42"/>
        <v>27523095.168858238</v>
      </c>
      <c r="AB187" s="194">
        <v>232912</v>
      </c>
      <c r="AC187" s="262">
        <f t="shared" si="43"/>
        <v>27756007.168858238</v>
      </c>
      <c r="AD187" s="5"/>
      <c r="AE187"/>
      <c r="AF187" s="5"/>
      <c r="AG187" s="14"/>
    </row>
    <row r="188" spans="1:33" ht="15">
      <c r="A188" s="186">
        <v>1499</v>
      </c>
      <c r="B188" s="11" t="s">
        <v>369</v>
      </c>
      <c r="C188" s="41">
        <v>31298</v>
      </c>
      <c r="D188" s="17">
        <f t="shared" si="31"/>
        <v>41141790.953673154</v>
      </c>
      <c r="E188" s="13">
        <v>6921035</v>
      </c>
      <c r="F188" s="31">
        <f t="shared" si="32"/>
        <v>48062825.953673154</v>
      </c>
      <c r="G188" s="53">
        <v>792343</v>
      </c>
      <c r="H188" s="34">
        <f t="shared" si="33"/>
        <v>48855168.953673154</v>
      </c>
      <c r="I188" s="101">
        <v>1824412</v>
      </c>
      <c r="J188" s="31">
        <f t="shared" si="34"/>
        <v>50679580.953673154</v>
      </c>
      <c r="K188" s="200">
        <v>1691697</v>
      </c>
      <c r="L188" s="194">
        <v>172670</v>
      </c>
      <c r="M188" s="37">
        <f t="shared" si="35"/>
        <v>52543947.953673154</v>
      </c>
      <c r="N188" s="194">
        <v>168582.73753928393</v>
      </c>
      <c r="O188" s="37">
        <f t="shared" si="36"/>
        <v>52712530.69121244</v>
      </c>
      <c r="P188" s="194">
        <v>761009</v>
      </c>
      <c r="Q188" s="82">
        <f t="shared" si="37"/>
        <v>53473539.69121244</v>
      </c>
      <c r="R188" s="194">
        <v>-427198</v>
      </c>
      <c r="S188" s="82">
        <f t="shared" si="38"/>
        <v>53046341.69121244</v>
      </c>
      <c r="T188" s="194">
        <v>788715</v>
      </c>
      <c r="U188" s="82">
        <f t="shared" si="39"/>
        <v>53835056.69121244</v>
      </c>
      <c r="V188" s="194">
        <v>1048880</v>
      </c>
      <c r="W188" s="262">
        <f t="shared" si="40"/>
        <v>54883936.69121244</v>
      </c>
      <c r="X188" s="194">
        <v>5346120</v>
      </c>
      <c r="Y188" s="262">
        <f t="shared" si="41"/>
        <v>60230056.69121244</v>
      </c>
      <c r="Z188" s="194">
        <v>1973881</v>
      </c>
      <c r="AA188" s="262">
        <f t="shared" si="42"/>
        <v>62203937.69121244</v>
      </c>
      <c r="AB188" s="194">
        <v>749899</v>
      </c>
      <c r="AC188" s="262">
        <f t="shared" si="43"/>
        <v>62953836.69121244</v>
      </c>
      <c r="AD188" s="5"/>
      <c r="AE188"/>
      <c r="AF188" s="5"/>
      <c r="AG188" s="14"/>
    </row>
    <row r="189" spans="1:33" ht="15">
      <c r="A189" s="186">
        <v>1715</v>
      </c>
      <c r="B189" s="11" t="s">
        <v>371</v>
      </c>
      <c r="C189" s="41">
        <v>11736</v>
      </c>
      <c r="D189" s="17">
        <f t="shared" si="31"/>
        <v>15427185.718969522</v>
      </c>
      <c r="E189" s="13">
        <v>3568090</v>
      </c>
      <c r="F189" s="31">
        <f t="shared" si="32"/>
        <v>18995275.718969524</v>
      </c>
      <c r="G189" s="53">
        <v>301797</v>
      </c>
      <c r="H189" s="34">
        <f t="shared" si="33"/>
        <v>19297072.718969524</v>
      </c>
      <c r="I189" s="101">
        <v>307037</v>
      </c>
      <c r="J189" s="31">
        <f t="shared" si="34"/>
        <v>19604109.718969524</v>
      </c>
      <c r="K189" s="200">
        <v>1637684</v>
      </c>
      <c r="L189" s="194">
        <v>58469</v>
      </c>
      <c r="M189" s="37">
        <f t="shared" si="35"/>
        <v>21300262.718969524</v>
      </c>
      <c r="N189" s="194">
        <v>196089.91755898297</v>
      </c>
      <c r="O189" s="37">
        <f t="shared" si="36"/>
        <v>21496352.636528507</v>
      </c>
      <c r="P189" s="194">
        <v>-107847</v>
      </c>
      <c r="Q189" s="82">
        <f t="shared" si="37"/>
        <v>21388505.636528507</v>
      </c>
      <c r="R189" s="194">
        <v>-287517</v>
      </c>
      <c r="S189" s="82">
        <f t="shared" si="38"/>
        <v>21100988.636528507</v>
      </c>
      <c r="T189" s="194">
        <v>260483</v>
      </c>
      <c r="U189" s="82">
        <f t="shared" si="39"/>
        <v>21361471.636528507</v>
      </c>
      <c r="V189" s="194">
        <v>365509</v>
      </c>
      <c r="W189" s="262">
        <f t="shared" si="40"/>
        <v>21726980.636528507</v>
      </c>
      <c r="X189" s="194">
        <v>4455996</v>
      </c>
      <c r="Y189" s="262">
        <f t="shared" si="41"/>
        <v>26182976.636528507</v>
      </c>
      <c r="Z189" s="194">
        <v>715722</v>
      </c>
      <c r="AA189" s="262">
        <f t="shared" si="42"/>
        <v>26898698.636528507</v>
      </c>
      <c r="AB189" s="194">
        <v>365772</v>
      </c>
      <c r="AC189" s="262">
        <f t="shared" si="43"/>
        <v>27264470.636528507</v>
      </c>
      <c r="AD189" s="5"/>
      <c r="AE189"/>
      <c r="AF189" s="5"/>
      <c r="AG189" s="14"/>
    </row>
    <row r="190" spans="1:33" ht="15">
      <c r="A190" s="186">
        <v>1730</v>
      </c>
      <c r="B190" s="11" t="s">
        <v>373</v>
      </c>
      <c r="C190" s="41">
        <v>8651</v>
      </c>
      <c r="D190" s="17">
        <f t="shared" si="31"/>
        <v>11371897.039434675</v>
      </c>
      <c r="E190" s="13">
        <v>2987797</v>
      </c>
      <c r="F190" s="31">
        <f t="shared" si="32"/>
        <v>14359694.039434675</v>
      </c>
      <c r="G190" s="53">
        <v>450172</v>
      </c>
      <c r="H190" s="34">
        <f t="shared" si="33"/>
        <v>14809866.039434675</v>
      </c>
      <c r="I190" s="101">
        <v>825008</v>
      </c>
      <c r="J190" s="31">
        <f t="shared" si="34"/>
        <v>15634874.039434675</v>
      </c>
      <c r="K190" s="200">
        <v>1254317</v>
      </c>
      <c r="L190" s="194">
        <v>182759</v>
      </c>
      <c r="M190" s="37">
        <f t="shared" si="35"/>
        <v>17071950.039434675</v>
      </c>
      <c r="N190" s="194">
        <v>-40276.677504874766</v>
      </c>
      <c r="O190" s="37">
        <f t="shared" si="36"/>
        <v>17031673.3619298</v>
      </c>
      <c r="P190" s="194">
        <v>-434698</v>
      </c>
      <c r="Q190" s="82">
        <f t="shared" si="37"/>
        <v>16596975.3619298</v>
      </c>
      <c r="R190" s="194">
        <v>-379092</v>
      </c>
      <c r="S190" s="82">
        <f t="shared" si="38"/>
        <v>16217883.3619298</v>
      </c>
      <c r="T190" s="194">
        <v>140128</v>
      </c>
      <c r="U190" s="82">
        <f t="shared" si="39"/>
        <v>16358011.3619298</v>
      </c>
      <c r="V190" s="194">
        <v>325906</v>
      </c>
      <c r="W190" s="262">
        <f t="shared" si="40"/>
        <v>16683917.3619298</v>
      </c>
      <c r="X190" s="194">
        <v>243931</v>
      </c>
      <c r="Y190" s="262">
        <f t="shared" si="41"/>
        <v>16927848.3619298</v>
      </c>
      <c r="Z190" s="194">
        <v>250265</v>
      </c>
      <c r="AA190" s="262">
        <f t="shared" si="42"/>
        <v>17178113.3619298</v>
      </c>
      <c r="AB190" s="194">
        <v>73359</v>
      </c>
      <c r="AC190" s="262">
        <f t="shared" si="43"/>
        <v>17251472.3619298</v>
      </c>
      <c r="AD190" s="5"/>
      <c r="AE190"/>
      <c r="AF190" s="5"/>
      <c r="AG190" s="14"/>
    </row>
    <row r="191" spans="1:33" ht="15">
      <c r="A191" s="186">
        <v>1737</v>
      </c>
      <c r="B191" s="11" t="s">
        <v>375</v>
      </c>
      <c r="C191" s="41">
        <v>12888</v>
      </c>
      <c r="D191" s="17">
        <f t="shared" si="31"/>
        <v>16941510.697518677</v>
      </c>
      <c r="E191" s="13">
        <v>3079500</v>
      </c>
      <c r="F191" s="31">
        <f t="shared" si="32"/>
        <v>20021010.697518677</v>
      </c>
      <c r="G191" s="53">
        <v>1078986</v>
      </c>
      <c r="H191" s="34">
        <f t="shared" si="33"/>
        <v>21099996.697518677</v>
      </c>
      <c r="I191" s="101">
        <v>293841</v>
      </c>
      <c r="J191" s="31">
        <f t="shared" si="34"/>
        <v>21393837.697518677</v>
      </c>
      <c r="K191" s="200">
        <v>2136492</v>
      </c>
      <c r="L191" s="194">
        <v>59047</v>
      </c>
      <c r="M191" s="37">
        <f t="shared" si="35"/>
        <v>23589376.697518677</v>
      </c>
      <c r="N191" s="194">
        <v>245094.36958931386</v>
      </c>
      <c r="O191" s="37">
        <f t="shared" si="36"/>
        <v>23834471.06710799</v>
      </c>
      <c r="P191" s="194">
        <v>-167546</v>
      </c>
      <c r="Q191" s="82">
        <f t="shared" si="37"/>
        <v>23666925.06710799</v>
      </c>
      <c r="R191" s="194">
        <v>111495</v>
      </c>
      <c r="S191" s="82">
        <f t="shared" si="38"/>
        <v>23778420.06710799</v>
      </c>
      <c r="T191" s="194">
        <v>328034</v>
      </c>
      <c r="U191" s="82">
        <f t="shared" si="39"/>
        <v>24106454.06710799</v>
      </c>
      <c r="V191" s="194">
        <v>593149</v>
      </c>
      <c r="W191" s="262">
        <f t="shared" si="40"/>
        <v>24699603.06710799</v>
      </c>
      <c r="X191" s="194">
        <v>2037956</v>
      </c>
      <c r="Y191" s="262">
        <f t="shared" si="41"/>
        <v>26737559.06710799</v>
      </c>
      <c r="Z191" s="194">
        <v>625422</v>
      </c>
      <c r="AA191" s="262">
        <f t="shared" si="42"/>
        <v>27362981.06710799</v>
      </c>
      <c r="AB191" s="194">
        <v>204309</v>
      </c>
      <c r="AC191" s="262">
        <f t="shared" si="43"/>
        <v>27567290.06710799</v>
      </c>
      <c r="AD191" s="5"/>
      <c r="AE191"/>
      <c r="AF191" s="5"/>
      <c r="AG191" s="14"/>
    </row>
    <row r="192" spans="1:33" ht="15">
      <c r="A192" s="186">
        <v>1760</v>
      </c>
      <c r="B192" s="11" t="s">
        <v>377</v>
      </c>
      <c r="C192" s="41">
        <v>4494</v>
      </c>
      <c r="D192" s="17">
        <f t="shared" si="31"/>
        <v>5907444.838194362</v>
      </c>
      <c r="E192" s="13">
        <v>688619</v>
      </c>
      <c r="F192" s="31">
        <f t="shared" si="32"/>
        <v>6596063.838194362</v>
      </c>
      <c r="G192" s="53">
        <v>478643</v>
      </c>
      <c r="H192" s="34">
        <f t="shared" si="33"/>
        <v>7074706.838194362</v>
      </c>
      <c r="I192" s="101">
        <v>-61086</v>
      </c>
      <c r="J192" s="31">
        <f t="shared" si="34"/>
        <v>7013620.838194362</v>
      </c>
      <c r="K192" s="200">
        <v>449092</v>
      </c>
      <c r="L192" s="194">
        <v>72092</v>
      </c>
      <c r="M192" s="37">
        <f t="shared" si="35"/>
        <v>7534804.838194362</v>
      </c>
      <c r="N192" s="194">
        <v>-8348.762652516365</v>
      </c>
      <c r="O192" s="37">
        <f t="shared" si="36"/>
        <v>7526456.0755418455</v>
      </c>
      <c r="P192" s="194">
        <v>-86289</v>
      </c>
      <c r="Q192" s="82">
        <f t="shared" si="37"/>
        <v>7440167.0755418455</v>
      </c>
      <c r="R192" s="194">
        <v>-358695</v>
      </c>
      <c r="S192" s="82">
        <f t="shared" si="38"/>
        <v>7081472.0755418455</v>
      </c>
      <c r="T192" s="194">
        <v>36555</v>
      </c>
      <c r="U192" s="82">
        <f t="shared" si="39"/>
        <v>7118027.0755418455</v>
      </c>
      <c r="V192" s="194">
        <v>33968</v>
      </c>
      <c r="W192" s="262">
        <f t="shared" si="40"/>
        <v>7151995.0755418455</v>
      </c>
      <c r="X192" s="194">
        <v>334445</v>
      </c>
      <c r="Y192" s="262">
        <f t="shared" si="41"/>
        <v>7486440.0755418455</v>
      </c>
      <c r="Z192" s="194">
        <v>57471</v>
      </c>
      <c r="AA192" s="262">
        <f t="shared" si="42"/>
        <v>7543911.0755418455</v>
      </c>
      <c r="AB192" s="194">
        <v>17206</v>
      </c>
      <c r="AC192" s="262">
        <f t="shared" si="43"/>
        <v>7561117.0755418455</v>
      </c>
      <c r="AD192" s="5"/>
      <c r="AE192"/>
      <c r="AF192" s="5"/>
      <c r="AG192" s="14"/>
    </row>
    <row r="193" spans="1:33" ht="15">
      <c r="A193" s="186">
        <v>1761</v>
      </c>
      <c r="B193" s="11" t="s">
        <v>379</v>
      </c>
      <c r="C193" s="41">
        <v>14558</v>
      </c>
      <c r="D193" s="17">
        <f t="shared" si="31"/>
        <v>19136756.109130736</v>
      </c>
      <c r="E193" s="13">
        <v>2406420</v>
      </c>
      <c r="F193" s="31">
        <f t="shared" si="32"/>
        <v>21543176.109130736</v>
      </c>
      <c r="G193" s="53">
        <v>973276</v>
      </c>
      <c r="H193" s="34">
        <f t="shared" si="33"/>
        <v>22516452.109130736</v>
      </c>
      <c r="I193" s="101">
        <v>522946</v>
      </c>
      <c r="J193" s="31">
        <f t="shared" si="34"/>
        <v>23039398.109130736</v>
      </c>
      <c r="K193" s="200">
        <v>1762646</v>
      </c>
      <c r="L193" s="194">
        <v>-23424</v>
      </c>
      <c r="M193" s="37">
        <f t="shared" si="35"/>
        <v>24778620.109130736</v>
      </c>
      <c r="N193" s="194">
        <v>921701.4502235577</v>
      </c>
      <c r="O193" s="37">
        <f t="shared" si="36"/>
        <v>25700321.559354294</v>
      </c>
      <c r="P193" s="194">
        <v>653043</v>
      </c>
      <c r="Q193" s="82">
        <f t="shared" si="37"/>
        <v>26353364.559354294</v>
      </c>
      <c r="R193" s="194">
        <v>1119401</v>
      </c>
      <c r="S193" s="82">
        <f t="shared" si="38"/>
        <v>27472765.559354294</v>
      </c>
      <c r="T193" s="194">
        <v>754593</v>
      </c>
      <c r="U193" s="82">
        <f t="shared" si="39"/>
        <v>28227358.559354294</v>
      </c>
      <c r="V193" s="194">
        <v>1319894</v>
      </c>
      <c r="W193" s="262">
        <f t="shared" si="40"/>
        <v>29547252.559354294</v>
      </c>
      <c r="X193" s="194">
        <v>1092873</v>
      </c>
      <c r="Y193" s="262">
        <f t="shared" si="41"/>
        <v>30640125.559354294</v>
      </c>
      <c r="Z193" s="194">
        <v>1244057</v>
      </c>
      <c r="AA193" s="262">
        <f t="shared" si="42"/>
        <v>31884182.559354294</v>
      </c>
      <c r="AB193" s="194">
        <v>1280525</v>
      </c>
      <c r="AC193" s="262">
        <f t="shared" si="43"/>
        <v>33164707.559354294</v>
      </c>
      <c r="AD193" s="5"/>
      <c r="AE193"/>
      <c r="AF193" s="5"/>
      <c r="AG193" s="14"/>
    </row>
    <row r="194" spans="1:33" ht="15">
      <c r="A194" s="186">
        <v>1762</v>
      </c>
      <c r="B194" s="11" t="s">
        <v>381</v>
      </c>
      <c r="C194" s="41">
        <v>3904</v>
      </c>
      <c r="D194" s="17">
        <f t="shared" si="31"/>
        <v>5131879.093972138</v>
      </c>
      <c r="E194" s="13">
        <v>671894</v>
      </c>
      <c r="F194" s="31">
        <f t="shared" si="32"/>
        <v>5803773.093972138</v>
      </c>
      <c r="G194" s="53">
        <v>220247</v>
      </c>
      <c r="H194" s="34">
        <f t="shared" si="33"/>
        <v>6024020.093972138</v>
      </c>
      <c r="I194" s="101">
        <v>30932</v>
      </c>
      <c r="J194" s="31">
        <f t="shared" si="34"/>
        <v>6054952.093972138</v>
      </c>
      <c r="K194" s="200">
        <v>111867</v>
      </c>
      <c r="L194" s="194">
        <v>16594</v>
      </c>
      <c r="M194" s="37">
        <f t="shared" si="35"/>
        <v>6183413.093972138</v>
      </c>
      <c r="N194" s="194">
        <v>-208790.85700832773</v>
      </c>
      <c r="O194" s="37">
        <f t="shared" si="36"/>
        <v>5974622.23696381</v>
      </c>
      <c r="P194" s="194">
        <v>-26276</v>
      </c>
      <c r="Q194" s="82">
        <f t="shared" si="37"/>
        <v>5948346.23696381</v>
      </c>
      <c r="R194" s="194">
        <v>-216785</v>
      </c>
      <c r="S194" s="82">
        <f t="shared" si="38"/>
        <v>5731561.23696381</v>
      </c>
      <c r="T194" s="194">
        <v>34097</v>
      </c>
      <c r="U194" s="82">
        <f t="shared" si="39"/>
        <v>5765658.23696381</v>
      </c>
      <c r="V194" s="194">
        <v>24555</v>
      </c>
      <c r="W194" s="262">
        <f t="shared" si="40"/>
        <v>5790213.23696381</v>
      </c>
      <c r="X194" s="194">
        <v>-142731</v>
      </c>
      <c r="Y194" s="262">
        <f t="shared" si="41"/>
        <v>5647482.23696381</v>
      </c>
      <c r="Z194" s="194">
        <v>83776</v>
      </c>
      <c r="AA194" s="262">
        <f t="shared" si="42"/>
        <v>5731258.23696381</v>
      </c>
      <c r="AB194" s="194">
        <v>3742</v>
      </c>
      <c r="AC194" s="262">
        <f t="shared" si="43"/>
        <v>5735000.23696381</v>
      </c>
      <c r="AD194" s="5"/>
      <c r="AE194"/>
      <c r="AF194" s="5"/>
      <c r="AG194" s="14"/>
    </row>
    <row r="195" spans="1:33" ht="15">
      <c r="A195" s="186">
        <v>1763</v>
      </c>
      <c r="B195" s="11" t="s">
        <v>383</v>
      </c>
      <c r="C195" s="41">
        <v>11459</v>
      </c>
      <c r="D195" s="17">
        <f t="shared" si="31"/>
        <v>15063064.17464824</v>
      </c>
      <c r="E195" s="13">
        <v>3051115</v>
      </c>
      <c r="F195" s="31">
        <f t="shared" si="32"/>
        <v>18114179.17464824</v>
      </c>
      <c r="G195" s="53">
        <v>127058</v>
      </c>
      <c r="H195" s="34">
        <f t="shared" si="33"/>
        <v>18241237.17464824</v>
      </c>
      <c r="I195" s="101">
        <v>148246</v>
      </c>
      <c r="J195" s="31">
        <f t="shared" si="34"/>
        <v>18389483.17464824</v>
      </c>
      <c r="K195" s="200">
        <v>1343861</v>
      </c>
      <c r="L195" s="194">
        <v>1983</v>
      </c>
      <c r="M195" s="37">
        <f t="shared" si="35"/>
        <v>19735327.17464824</v>
      </c>
      <c r="N195" s="194">
        <v>-20856.513180948794</v>
      </c>
      <c r="O195" s="37">
        <f t="shared" si="36"/>
        <v>19714470.66146729</v>
      </c>
      <c r="P195" s="194">
        <v>-26198</v>
      </c>
      <c r="Q195" s="82">
        <f t="shared" si="37"/>
        <v>19688272.66146729</v>
      </c>
      <c r="R195" s="194">
        <v>39340</v>
      </c>
      <c r="S195" s="82">
        <f t="shared" si="38"/>
        <v>19727612.66146729</v>
      </c>
      <c r="T195" s="194">
        <v>251697</v>
      </c>
      <c r="U195" s="82">
        <f t="shared" si="39"/>
        <v>19979309.66146729</v>
      </c>
      <c r="V195" s="194">
        <v>165877</v>
      </c>
      <c r="W195" s="262">
        <f t="shared" si="40"/>
        <v>20145186.66146729</v>
      </c>
      <c r="X195" s="194">
        <v>3706827</v>
      </c>
      <c r="Y195" s="262">
        <f t="shared" si="41"/>
        <v>23852013.66146729</v>
      </c>
      <c r="Z195" s="194">
        <v>476481</v>
      </c>
      <c r="AA195" s="262">
        <f t="shared" si="42"/>
        <v>24328494.66146729</v>
      </c>
      <c r="AB195" s="194">
        <v>196092</v>
      </c>
      <c r="AC195" s="262">
        <f t="shared" si="43"/>
        <v>24524586.66146729</v>
      </c>
      <c r="AD195" s="5"/>
      <c r="AE195"/>
      <c r="AF195" s="5"/>
      <c r="AG195" s="14"/>
    </row>
    <row r="196" spans="1:33" ht="15">
      <c r="A196" s="186">
        <v>1764</v>
      </c>
      <c r="B196" s="11" t="s">
        <v>385</v>
      </c>
      <c r="C196" s="41">
        <v>9323</v>
      </c>
      <c r="D196" s="17">
        <f t="shared" si="31"/>
        <v>12255253.276921682</v>
      </c>
      <c r="E196" s="13">
        <v>1469876</v>
      </c>
      <c r="F196" s="31">
        <f t="shared" si="32"/>
        <v>13725129.276921682</v>
      </c>
      <c r="G196" s="53">
        <v>523218</v>
      </c>
      <c r="H196" s="34">
        <f t="shared" si="33"/>
        <v>14248347.276921682</v>
      </c>
      <c r="I196" s="101">
        <v>-23607</v>
      </c>
      <c r="J196" s="31">
        <f t="shared" si="34"/>
        <v>14224740.276921682</v>
      </c>
      <c r="K196" s="200">
        <v>1589126</v>
      </c>
      <c r="L196" s="194">
        <v>69437</v>
      </c>
      <c r="M196" s="37">
        <f t="shared" si="35"/>
        <v>15883303.276921682</v>
      </c>
      <c r="N196" s="194">
        <v>-105584.99715385213</v>
      </c>
      <c r="O196" s="37">
        <f t="shared" si="36"/>
        <v>15777718.27976783</v>
      </c>
      <c r="P196" s="194">
        <v>-8467</v>
      </c>
      <c r="Q196" s="82">
        <f t="shared" si="37"/>
        <v>15769251.27976783</v>
      </c>
      <c r="R196" s="194">
        <v>-838204</v>
      </c>
      <c r="S196" s="82">
        <f t="shared" si="38"/>
        <v>14931047.27976783</v>
      </c>
      <c r="T196" s="194">
        <v>197474</v>
      </c>
      <c r="U196" s="82">
        <f t="shared" si="39"/>
        <v>15128521.27976783</v>
      </c>
      <c r="V196" s="194">
        <v>209301</v>
      </c>
      <c r="W196" s="262">
        <f t="shared" si="40"/>
        <v>15337822.27976783</v>
      </c>
      <c r="X196" s="194">
        <v>1603542</v>
      </c>
      <c r="Y196" s="262">
        <f t="shared" si="41"/>
        <v>16941364.27976783</v>
      </c>
      <c r="Z196" s="194">
        <v>376527</v>
      </c>
      <c r="AA196" s="262">
        <f t="shared" si="42"/>
        <v>17317891.27976783</v>
      </c>
      <c r="AB196" s="194">
        <v>79104</v>
      </c>
      <c r="AC196" s="262">
        <f t="shared" si="43"/>
        <v>17396995.27976783</v>
      </c>
      <c r="AD196" s="5"/>
      <c r="AE196"/>
      <c r="AF196" s="5"/>
      <c r="AG196" s="14"/>
    </row>
    <row r="197" spans="1:33" ht="15">
      <c r="A197" s="186">
        <v>1765</v>
      </c>
      <c r="B197" s="11" t="s">
        <v>387</v>
      </c>
      <c r="C197" s="41">
        <v>9879</v>
      </c>
      <c r="D197" s="17">
        <f t="shared" si="31"/>
        <v>12986125.401985336</v>
      </c>
      <c r="E197" s="13">
        <v>3227653</v>
      </c>
      <c r="F197" s="31">
        <f t="shared" si="32"/>
        <v>16213778.401985336</v>
      </c>
      <c r="G197" s="53">
        <v>1182224</v>
      </c>
      <c r="H197" s="34">
        <f t="shared" si="33"/>
        <v>17396002.401985336</v>
      </c>
      <c r="I197" s="101">
        <v>162232</v>
      </c>
      <c r="J197" s="31">
        <f t="shared" si="34"/>
        <v>17558234.401985336</v>
      </c>
      <c r="K197" s="200">
        <v>1772841</v>
      </c>
      <c r="L197" s="194">
        <v>145541</v>
      </c>
      <c r="M197" s="37">
        <f t="shared" si="35"/>
        <v>19476616.401985336</v>
      </c>
      <c r="N197" s="194">
        <v>280878.48837467283</v>
      </c>
      <c r="O197" s="37">
        <f t="shared" si="36"/>
        <v>19757494.89036001</v>
      </c>
      <c r="P197" s="194">
        <v>251729</v>
      </c>
      <c r="Q197" s="82">
        <f t="shared" si="37"/>
        <v>20009223.89036001</v>
      </c>
      <c r="R197" s="194">
        <v>266762</v>
      </c>
      <c r="S197" s="82">
        <f t="shared" si="38"/>
        <v>20275985.89036001</v>
      </c>
      <c r="T197" s="194">
        <v>362661</v>
      </c>
      <c r="U197" s="82">
        <f t="shared" si="39"/>
        <v>20638646.89036001</v>
      </c>
      <c r="V197" s="194">
        <v>1027873</v>
      </c>
      <c r="W197" s="262">
        <f t="shared" si="40"/>
        <v>21666519.89036001</v>
      </c>
      <c r="X197" s="194">
        <v>1392620</v>
      </c>
      <c r="Y197" s="262">
        <f t="shared" si="41"/>
        <v>23059139.89036001</v>
      </c>
      <c r="Z197" s="194">
        <v>546291</v>
      </c>
      <c r="AA197" s="262">
        <f t="shared" si="42"/>
        <v>23605430.89036001</v>
      </c>
      <c r="AB197" s="194">
        <v>312323</v>
      </c>
      <c r="AC197" s="262">
        <f t="shared" si="43"/>
        <v>23917753.89036001</v>
      </c>
      <c r="AD197" s="5"/>
      <c r="AE197"/>
      <c r="AF197" s="5"/>
      <c r="AG197" s="14"/>
    </row>
    <row r="198" spans="1:33" ht="15">
      <c r="A198" s="186">
        <v>1766</v>
      </c>
      <c r="B198" s="11" t="s">
        <v>389</v>
      </c>
      <c r="C198" s="41">
        <v>13556</v>
      </c>
      <c r="D198" s="17">
        <f aca="true" t="shared" si="44" ref="D198:D261">(12060000000/9174464)*C198</f>
        <v>17819608.8621635</v>
      </c>
      <c r="E198" s="13">
        <v>3269622</v>
      </c>
      <c r="F198" s="31">
        <f t="shared" si="32"/>
        <v>21089230.8621635</v>
      </c>
      <c r="G198" s="53">
        <v>1104091</v>
      </c>
      <c r="H198" s="34">
        <f t="shared" si="33"/>
        <v>22193321.8621635</v>
      </c>
      <c r="I198" s="101">
        <v>874027</v>
      </c>
      <c r="J198" s="31">
        <f t="shared" si="34"/>
        <v>23067348.8621635</v>
      </c>
      <c r="K198" s="200">
        <v>1992346</v>
      </c>
      <c r="L198" s="194">
        <v>173180</v>
      </c>
      <c r="M198" s="37">
        <f t="shared" si="35"/>
        <v>25232874.8621635</v>
      </c>
      <c r="N198" s="194">
        <v>238164.8018430099</v>
      </c>
      <c r="O198" s="37">
        <f t="shared" si="36"/>
        <v>25471039.66400651</v>
      </c>
      <c r="P198" s="194">
        <v>-527133</v>
      </c>
      <c r="Q198" s="82">
        <f t="shared" si="37"/>
        <v>24943906.66400651</v>
      </c>
      <c r="R198" s="194">
        <v>-276711</v>
      </c>
      <c r="S198" s="82">
        <f t="shared" si="38"/>
        <v>24667195.66400651</v>
      </c>
      <c r="T198" s="194">
        <v>215567</v>
      </c>
      <c r="U198" s="82">
        <f t="shared" si="39"/>
        <v>24882762.66400651</v>
      </c>
      <c r="V198" s="194">
        <v>465144</v>
      </c>
      <c r="W198" s="262">
        <f t="shared" si="40"/>
        <v>25347906.66400651</v>
      </c>
      <c r="X198" s="194">
        <v>3452288</v>
      </c>
      <c r="Y198" s="262">
        <f t="shared" si="41"/>
        <v>28800194.66400651</v>
      </c>
      <c r="Z198" s="194">
        <v>458151</v>
      </c>
      <c r="AA198" s="262">
        <f t="shared" si="42"/>
        <v>29258345.66400651</v>
      </c>
      <c r="AB198" s="194">
        <v>286263</v>
      </c>
      <c r="AC198" s="262">
        <f t="shared" si="43"/>
        <v>29544608.66400651</v>
      </c>
      <c r="AD198" s="5"/>
      <c r="AE198"/>
      <c r="AF198" s="5"/>
      <c r="AG198" s="14"/>
    </row>
    <row r="199" spans="1:33" ht="15">
      <c r="A199" s="186">
        <v>1780</v>
      </c>
      <c r="B199" s="11" t="s">
        <v>391</v>
      </c>
      <c r="C199" s="41">
        <v>83564</v>
      </c>
      <c r="D199" s="17">
        <f t="shared" si="44"/>
        <v>109846399.7460778</v>
      </c>
      <c r="E199" s="13">
        <v>10652954</v>
      </c>
      <c r="F199" s="31">
        <f aca="true" t="shared" si="45" ref="F199:F262">D199+E199</f>
        <v>120499353.7460778</v>
      </c>
      <c r="G199" s="53">
        <v>3803159</v>
      </c>
      <c r="H199" s="34">
        <f aca="true" t="shared" si="46" ref="H199:H262">F199+G199</f>
        <v>124302512.7460778</v>
      </c>
      <c r="I199" s="101">
        <v>2089538</v>
      </c>
      <c r="J199" s="31">
        <f aca="true" t="shared" si="47" ref="J199:J262">H199+I199</f>
        <v>126392050.7460778</v>
      </c>
      <c r="K199" s="200">
        <v>7845451</v>
      </c>
      <c r="L199" s="194">
        <v>88138</v>
      </c>
      <c r="M199" s="37">
        <f aca="true" t="shared" si="48" ref="M199:M262">J199+K199+L199</f>
        <v>134325639.7460778</v>
      </c>
      <c r="N199" s="194">
        <v>-1060898.9987304807</v>
      </c>
      <c r="O199" s="37">
        <f aca="true" t="shared" si="49" ref="O199:O262">M199+N199</f>
        <v>133264740.74734733</v>
      </c>
      <c r="P199" s="194">
        <v>1789790</v>
      </c>
      <c r="Q199" s="82">
        <f aca="true" t="shared" si="50" ref="Q199:Q262">O199+P199</f>
        <v>135054530.74734733</v>
      </c>
      <c r="R199" s="194">
        <v>3311759</v>
      </c>
      <c r="S199" s="82">
        <f aca="true" t="shared" si="51" ref="S199:S262">Q199+R199</f>
        <v>138366289.74734733</v>
      </c>
      <c r="T199" s="194">
        <v>4069395</v>
      </c>
      <c r="U199" s="82">
        <f aca="true" t="shared" si="52" ref="U199:U262">T199+S199</f>
        <v>142435684.74734733</v>
      </c>
      <c r="V199" s="194">
        <v>5687255</v>
      </c>
      <c r="W199" s="262">
        <f aca="true" t="shared" si="53" ref="W199:W262">V199+U199</f>
        <v>148122939.74734733</v>
      </c>
      <c r="X199" s="194">
        <v>8341746</v>
      </c>
      <c r="Y199" s="262">
        <f aca="true" t="shared" si="54" ref="Y199:Y262">W199+X199</f>
        <v>156464685.74734733</v>
      </c>
      <c r="Z199" s="194">
        <v>4955688</v>
      </c>
      <c r="AA199" s="262">
        <f aca="true" t="shared" si="55" ref="AA199:AA262">Z199+Y199</f>
        <v>161420373.74734733</v>
      </c>
      <c r="AB199" s="194">
        <v>4677264</v>
      </c>
      <c r="AC199" s="262">
        <f t="shared" si="43"/>
        <v>166097637.74734733</v>
      </c>
      <c r="AD199" s="5"/>
      <c r="AE199"/>
      <c r="AF199" s="5"/>
      <c r="AG199" s="14"/>
    </row>
    <row r="200" spans="1:33" ht="15">
      <c r="A200" s="186">
        <v>1781</v>
      </c>
      <c r="B200" s="11" t="s">
        <v>393</v>
      </c>
      <c r="C200" s="41">
        <v>23876</v>
      </c>
      <c r="D200" s="17">
        <f t="shared" si="44"/>
        <v>31385436.794999685</v>
      </c>
      <c r="E200" s="13">
        <v>4328088</v>
      </c>
      <c r="F200" s="31">
        <f t="shared" si="45"/>
        <v>35713524.79499969</v>
      </c>
      <c r="G200" s="53">
        <v>820398</v>
      </c>
      <c r="H200" s="34">
        <f t="shared" si="46"/>
        <v>36533922.79499969</v>
      </c>
      <c r="I200" s="101">
        <v>306562</v>
      </c>
      <c r="J200" s="31">
        <f t="shared" si="47"/>
        <v>36840484.79499969</v>
      </c>
      <c r="K200" s="200">
        <v>2145744</v>
      </c>
      <c r="L200" s="194">
        <v>104703</v>
      </c>
      <c r="M200" s="37">
        <f t="shared" si="48"/>
        <v>39090931.79499969</v>
      </c>
      <c r="N200" s="194">
        <v>505575.8929480463</v>
      </c>
      <c r="O200" s="37">
        <f t="shared" si="49"/>
        <v>39596507.687947735</v>
      </c>
      <c r="P200" s="194">
        <v>-286807</v>
      </c>
      <c r="Q200" s="82">
        <f t="shared" si="50"/>
        <v>39309700.687947735</v>
      </c>
      <c r="R200" s="194">
        <v>129441</v>
      </c>
      <c r="S200" s="82">
        <f t="shared" si="51"/>
        <v>39439141.687947735</v>
      </c>
      <c r="T200" s="194">
        <v>402283</v>
      </c>
      <c r="U200" s="82">
        <f t="shared" si="52"/>
        <v>39841424.687947735</v>
      </c>
      <c r="V200" s="194">
        <v>430717</v>
      </c>
      <c r="W200" s="262">
        <f t="shared" si="53"/>
        <v>40272141.687947735</v>
      </c>
      <c r="X200" s="194">
        <v>5931834</v>
      </c>
      <c r="Y200" s="262">
        <f t="shared" si="54"/>
        <v>46203975.687947735</v>
      </c>
      <c r="Z200" s="194">
        <v>1839206</v>
      </c>
      <c r="AA200" s="262">
        <f t="shared" si="55"/>
        <v>48043181.687947735</v>
      </c>
      <c r="AB200" s="194">
        <v>358158</v>
      </c>
      <c r="AC200" s="262">
        <f t="shared" si="43"/>
        <v>48401339.687947735</v>
      </c>
      <c r="AD200" s="5"/>
      <c r="AE200"/>
      <c r="AF200" s="5"/>
      <c r="AG200" s="14"/>
    </row>
    <row r="201" spans="1:33" ht="15">
      <c r="A201" s="186">
        <v>1782</v>
      </c>
      <c r="B201" s="11" t="s">
        <v>395</v>
      </c>
      <c r="C201" s="41">
        <v>10798</v>
      </c>
      <c r="D201" s="17">
        <f t="shared" si="44"/>
        <v>14194167.637477241</v>
      </c>
      <c r="E201" s="13">
        <v>481696</v>
      </c>
      <c r="F201" s="31">
        <f t="shared" si="45"/>
        <v>14675863.637477241</v>
      </c>
      <c r="G201" s="53">
        <v>535343</v>
      </c>
      <c r="H201" s="34">
        <f t="shared" si="46"/>
        <v>15211206.637477241</v>
      </c>
      <c r="I201" s="101">
        <v>28029</v>
      </c>
      <c r="J201" s="31">
        <f t="shared" si="47"/>
        <v>15239235.637477241</v>
      </c>
      <c r="K201" s="200">
        <v>878958</v>
      </c>
      <c r="L201" s="194">
        <v>26465</v>
      </c>
      <c r="M201" s="37">
        <f t="shared" si="48"/>
        <v>16144658.637477241</v>
      </c>
      <c r="N201" s="194">
        <v>-172573.7612643242</v>
      </c>
      <c r="O201" s="37">
        <f t="shared" si="49"/>
        <v>15972084.876212917</v>
      </c>
      <c r="P201" s="194">
        <v>-69583</v>
      </c>
      <c r="Q201" s="82">
        <f t="shared" si="50"/>
        <v>15902501.876212917</v>
      </c>
      <c r="R201" s="194">
        <v>226901</v>
      </c>
      <c r="S201" s="82">
        <f t="shared" si="51"/>
        <v>16129402.876212917</v>
      </c>
      <c r="T201" s="194">
        <v>45351</v>
      </c>
      <c r="U201" s="82">
        <f t="shared" si="52"/>
        <v>16174753.876212917</v>
      </c>
      <c r="V201" s="194">
        <v>57185</v>
      </c>
      <c r="W201" s="262">
        <f t="shared" si="53"/>
        <v>16231938.876212917</v>
      </c>
      <c r="X201" s="194">
        <v>269490</v>
      </c>
      <c r="Y201" s="262">
        <f t="shared" si="54"/>
        <v>16501428.876212917</v>
      </c>
      <c r="Z201" s="194">
        <v>348944</v>
      </c>
      <c r="AA201" s="262">
        <f t="shared" si="55"/>
        <v>16850372.876212917</v>
      </c>
      <c r="AB201" s="194">
        <v>11943</v>
      </c>
      <c r="AC201" s="262">
        <f aca="true" t="shared" si="56" ref="AC201:AC264">AB201+AA201</f>
        <v>16862315.876212917</v>
      </c>
      <c r="AD201" s="5"/>
      <c r="AE201"/>
      <c r="AF201" s="5"/>
      <c r="AG201" s="14"/>
    </row>
    <row r="202" spans="1:33" ht="15">
      <c r="A202" s="186">
        <v>1783</v>
      </c>
      <c r="B202" s="11" t="s">
        <v>397</v>
      </c>
      <c r="C202" s="41">
        <v>13005</v>
      </c>
      <c r="D202" s="17">
        <f t="shared" si="44"/>
        <v>17095309.328152575</v>
      </c>
      <c r="E202" s="13">
        <v>2764497</v>
      </c>
      <c r="F202" s="31">
        <f t="shared" si="45"/>
        <v>19859806.328152575</v>
      </c>
      <c r="G202" s="53">
        <v>999729</v>
      </c>
      <c r="H202" s="34">
        <f t="shared" si="46"/>
        <v>20859535.328152575</v>
      </c>
      <c r="I202" s="101">
        <v>284852</v>
      </c>
      <c r="J202" s="31">
        <f t="shared" si="47"/>
        <v>21144387.328152575</v>
      </c>
      <c r="K202" s="200">
        <v>208540</v>
      </c>
      <c r="L202" s="194">
        <v>128350</v>
      </c>
      <c r="M202" s="37">
        <f t="shared" si="48"/>
        <v>21481277.328152575</v>
      </c>
      <c r="N202" s="194">
        <v>-252767.1235638559</v>
      </c>
      <c r="O202" s="37">
        <f t="shared" si="49"/>
        <v>21228510.20458872</v>
      </c>
      <c r="P202" s="194">
        <v>-393552</v>
      </c>
      <c r="Q202" s="82">
        <f t="shared" si="50"/>
        <v>20834958.20458872</v>
      </c>
      <c r="R202" s="194">
        <v>-755157</v>
      </c>
      <c r="S202" s="82">
        <f t="shared" si="51"/>
        <v>20079801.20458872</v>
      </c>
      <c r="T202" s="194">
        <v>-47098</v>
      </c>
      <c r="U202" s="82">
        <f t="shared" si="52"/>
        <v>20032703.20458872</v>
      </c>
      <c r="V202" s="194">
        <v>149759</v>
      </c>
      <c r="W202" s="262">
        <f t="shared" si="53"/>
        <v>20182462.20458872</v>
      </c>
      <c r="X202" s="194">
        <v>-165968</v>
      </c>
      <c r="Y202" s="262">
        <f t="shared" si="54"/>
        <v>20016494.20458872</v>
      </c>
      <c r="Z202" s="194">
        <v>249144</v>
      </c>
      <c r="AA202" s="262">
        <f t="shared" si="55"/>
        <v>20265638.20458872</v>
      </c>
      <c r="AB202" s="194">
        <v>25209</v>
      </c>
      <c r="AC202" s="262">
        <f t="shared" si="56"/>
        <v>20290847.20458872</v>
      </c>
      <c r="AD202" s="5"/>
      <c r="AE202"/>
      <c r="AF202" s="5"/>
      <c r="AG202" s="14"/>
    </row>
    <row r="203" spans="1:33" ht="15">
      <c r="A203" s="186">
        <v>1784</v>
      </c>
      <c r="B203" s="11" t="s">
        <v>399</v>
      </c>
      <c r="C203" s="41">
        <v>26252</v>
      </c>
      <c r="D203" s="17">
        <f t="shared" si="44"/>
        <v>34508732.06325732</v>
      </c>
      <c r="E203" s="13">
        <v>8885529</v>
      </c>
      <c r="F203" s="31">
        <f t="shared" si="45"/>
        <v>43394261.06325732</v>
      </c>
      <c r="G203" s="53">
        <v>3075374</v>
      </c>
      <c r="H203" s="34">
        <f t="shared" si="46"/>
        <v>46469635.06325732</v>
      </c>
      <c r="I203" s="101">
        <v>1035493</v>
      </c>
      <c r="J203" s="31">
        <f t="shared" si="47"/>
        <v>47505128.06325732</v>
      </c>
      <c r="K203" s="200">
        <v>2507182</v>
      </c>
      <c r="L203" s="194">
        <v>281268</v>
      </c>
      <c r="M203" s="37">
        <f t="shared" si="48"/>
        <v>50293578.06325732</v>
      </c>
      <c r="N203" s="194">
        <v>-574216.7372393981</v>
      </c>
      <c r="O203" s="37">
        <f t="shared" si="49"/>
        <v>49719361.32601792</v>
      </c>
      <c r="P203" s="194">
        <v>-537237</v>
      </c>
      <c r="Q203" s="82">
        <f t="shared" si="50"/>
        <v>49182124.32601792</v>
      </c>
      <c r="R203" s="194">
        <v>112309</v>
      </c>
      <c r="S203" s="82">
        <f t="shared" si="51"/>
        <v>49294433.32601792</v>
      </c>
      <c r="T203" s="194">
        <v>421860</v>
      </c>
      <c r="U203" s="82">
        <f t="shared" si="52"/>
        <v>49716293.32601792</v>
      </c>
      <c r="V203" s="194">
        <v>912568</v>
      </c>
      <c r="W203" s="262">
        <f t="shared" si="53"/>
        <v>50628861.32601792</v>
      </c>
      <c r="X203" s="194">
        <v>5287565</v>
      </c>
      <c r="Y203" s="262">
        <f t="shared" si="54"/>
        <v>55916426.32601792</v>
      </c>
      <c r="Z203" s="194">
        <v>1954663</v>
      </c>
      <c r="AA203" s="262">
        <f t="shared" si="55"/>
        <v>57871089.32601792</v>
      </c>
      <c r="AB203" s="194">
        <v>654702</v>
      </c>
      <c r="AC203" s="262">
        <f t="shared" si="56"/>
        <v>58525791.32601792</v>
      </c>
      <c r="AD203" s="5"/>
      <c r="AE203"/>
      <c r="AF203" s="5"/>
      <c r="AG203" s="14"/>
    </row>
    <row r="204" spans="1:33" ht="15">
      <c r="A204" s="186">
        <v>1785</v>
      </c>
      <c r="B204" s="11" t="s">
        <v>401</v>
      </c>
      <c r="C204" s="41">
        <v>15879</v>
      </c>
      <c r="D204" s="17">
        <f t="shared" si="44"/>
        <v>20873234.66526219</v>
      </c>
      <c r="E204" s="13">
        <v>3624398</v>
      </c>
      <c r="F204" s="31">
        <f t="shared" si="45"/>
        <v>24497632.66526219</v>
      </c>
      <c r="G204" s="53">
        <v>1020452</v>
      </c>
      <c r="H204" s="34">
        <f t="shared" si="46"/>
        <v>25518084.66526219</v>
      </c>
      <c r="I204" s="101">
        <v>343173</v>
      </c>
      <c r="J204" s="31">
        <f t="shared" si="47"/>
        <v>25861257.66526219</v>
      </c>
      <c r="K204" s="200">
        <v>2007548</v>
      </c>
      <c r="L204" s="194">
        <v>111498</v>
      </c>
      <c r="M204" s="37">
        <f t="shared" si="48"/>
        <v>27980303.66526219</v>
      </c>
      <c r="N204" s="194">
        <v>112297.63436597586</v>
      </c>
      <c r="O204" s="37">
        <f t="shared" si="49"/>
        <v>28092601.299628165</v>
      </c>
      <c r="P204" s="194">
        <v>-257704</v>
      </c>
      <c r="Q204" s="82">
        <f t="shared" si="50"/>
        <v>27834897.299628165</v>
      </c>
      <c r="R204" s="194">
        <v>-1057925</v>
      </c>
      <c r="S204" s="82">
        <f t="shared" si="51"/>
        <v>26776972.299628165</v>
      </c>
      <c r="T204" s="194">
        <v>171996</v>
      </c>
      <c r="U204" s="82">
        <f t="shared" si="52"/>
        <v>26948968.299628165</v>
      </c>
      <c r="V204" s="194">
        <v>770347</v>
      </c>
      <c r="W204" s="262">
        <f t="shared" si="53"/>
        <v>27719315.299628165</v>
      </c>
      <c r="X204" s="194">
        <v>2038240</v>
      </c>
      <c r="Y204" s="262">
        <f t="shared" si="54"/>
        <v>29757555.299628165</v>
      </c>
      <c r="Z204" s="194">
        <v>813332</v>
      </c>
      <c r="AA204" s="262">
        <f t="shared" si="55"/>
        <v>30570887.299628165</v>
      </c>
      <c r="AB204" s="194">
        <v>156769</v>
      </c>
      <c r="AC204" s="262">
        <f t="shared" si="56"/>
        <v>30727656.299628165</v>
      </c>
      <c r="AD204" s="5"/>
      <c r="AE204"/>
      <c r="AF204" s="5"/>
      <c r="AG204" s="14"/>
    </row>
    <row r="205" spans="1:33" ht="15">
      <c r="A205" s="186">
        <v>1814</v>
      </c>
      <c r="B205" s="11" t="s">
        <v>403</v>
      </c>
      <c r="C205" s="41">
        <v>7097</v>
      </c>
      <c r="D205" s="17">
        <f t="shared" si="44"/>
        <v>9329135.74024597</v>
      </c>
      <c r="E205" s="13">
        <v>1856185</v>
      </c>
      <c r="F205" s="31">
        <f t="shared" si="45"/>
        <v>11185320.74024597</v>
      </c>
      <c r="G205" s="53">
        <v>398786</v>
      </c>
      <c r="H205" s="34">
        <f t="shared" si="46"/>
        <v>11584106.74024597</v>
      </c>
      <c r="I205" s="101">
        <v>117754</v>
      </c>
      <c r="J205" s="31">
        <f t="shared" si="47"/>
        <v>11701860.74024597</v>
      </c>
      <c r="K205" s="200">
        <v>1245279</v>
      </c>
      <c r="L205" s="194">
        <v>43703</v>
      </c>
      <c r="M205" s="37">
        <f t="shared" si="48"/>
        <v>12990842.74024597</v>
      </c>
      <c r="N205" s="194">
        <v>78867.43668337539</v>
      </c>
      <c r="O205" s="37">
        <f t="shared" si="49"/>
        <v>13069710.176929345</v>
      </c>
      <c r="P205" s="194">
        <v>204393</v>
      </c>
      <c r="Q205" s="82">
        <f t="shared" si="50"/>
        <v>13274103.176929345</v>
      </c>
      <c r="R205" s="194">
        <v>323434</v>
      </c>
      <c r="S205" s="82">
        <f t="shared" si="51"/>
        <v>13597537.176929345</v>
      </c>
      <c r="T205" s="194">
        <v>262620</v>
      </c>
      <c r="U205" s="82">
        <f t="shared" si="52"/>
        <v>13860157.176929345</v>
      </c>
      <c r="V205" s="194">
        <v>811418</v>
      </c>
      <c r="W205" s="262">
        <f t="shared" si="53"/>
        <v>14671575.176929345</v>
      </c>
      <c r="X205" s="194">
        <v>2643313</v>
      </c>
      <c r="Y205" s="262">
        <f t="shared" si="54"/>
        <v>17314888.176929347</v>
      </c>
      <c r="Z205" s="194">
        <v>377049</v>
      </c>
      <c r="AA205" s="262">
        <f t="shared" si="55"/>
        <v>17691937.176929347</v>
      </c>
      <c r="AB205" s="194">
        <v>253116</v>
      </c>
      <c r="AC205" s="262">
        <f t="shared" si="56"/>
        <v>17945053.176929347</v>
      </c>
      <c r="AD205" s="5"/>
      <c r="AE205"/>
      <c r="AF205" s="5"/>
      <c r="AG205" s="14"/>
    </row>
    <row r="206" spans="1:33" ht="15">
      <c r="A206" s="186">
        <v>1860</v>
      </c>
      <c r="B206" s="11" t="s">
        <v>405</v>
      </c>
      <c r="C206" s="41">
        <v>5941</v>
      </c>
      <c r="D206" s="17">
        <f t="shared" si="44"/>
        <v>7809552.688854629</v>
      </c>
      <c r="E206" s="13">
        <v>1161948</v>
      </c>
      <c r="F206" s="31">
        <f t="shared" si="45"/>
        <v>8971500.68885463</v>
      </c>
      <c r="G206" s="53">
        <v>224523</v>
      </c>
      <c r="H206" s="34">
        <f t="shared" si="46"/>
        <v>9196023.68885463</v>
      </c>
      <c r="I206" s="101">
        <v>97701</v>
      </c>
      <c r="J206" s="31">
        <f t="shared" si="47"/>
        <v>9293724.68885463</v>
      </c>
      <c r="K206" s="200">
        <v>152102</v>
      </c>
      <c r="L206" s="194">
        <v>-23453</v>
      </c>
      <c r="M206" s="37">
        <f t="shared" si="48"/>
        <v>9422373.68885463</v>
      </c>
      <c r="N206" s="194">
        <v>-104710.26344428211</v>
      </c>
      <c r="O206" s="37">
        <f t="shared" si="49"/>
        <v>9317663.425410347</v>
      </c>
      <c r="P206" s="194">
        <v>5163</v>
      </c>
      <c r="Q206" s="82">
        <f t="shared" si="50"/>
        <v>9322826.425410347</v>
      </c>
      <c r="R206" s="194">
        <v>-310054</v>
      </c>
      <c r="S206" s="82">
        <f t="shared" si="51"/>
        <v>9012772.425410347</v>
      </c>
      <c r="T206" s="194">
        <v>94874</v>
      </c>
      <c r="U206" s="82">
        <f t="shared" si="52"/>
        <v>9107646.425410347</v>
      </c>
      <c r="V206" s="194">
        <v>128406</v>
      </c>
      <c r="W206" s="262">
        <f t="shared" si="53"/>
        <v>9236052.425410347</v>
      </c>
      <c r="X206" s="194">
        <v>1727172</v>
      </c>
      <c r="Y206" s="262">
        <f t="shared" si="54"/>
        <v>10963224.425410347</v>
      </c>
      <c r="Z206" s="194">
        <v>69563</v>
      </c>
      <c r="AA206" s="262">
        <f t="shared" si="55"/>
        <v>11032787.425410347</v>
      </c>
      <c r="AB206" s="194">
        <v>42461</v>
      </c>
      <c r="AC206" s="262">
        <f t="shared" si="56"/>
        <v>11075248.425410347</v>
      </c>
      <c r="AD206" s="5"/>
      <c r="AE206"/>
      <c r="AF206" s="5"/>
      <c r="AG206" s="14"/>
    </row>
    <row r="207" spans="1:33" ht="15">
      <c r="A207" s="186">
        <v>1861</v>
      </c>
      <c r="B207" s="11" t="s">
        <v>407</v>
      </c>
      <c r="C207" s="41">
        <v>15274</v>
      </c>
      <c r="D207" s="17">
        <f t="shared" si="44"/>
        <v>20077951.147881772</v>
      </c>
      <c r="E207" s="13">
        <v>4054888</v>
      </c>
      <c r="F207" s="31">
        <f t="shared" si="45"/>
        <v>24132839.147881772</v>
      </c>
      <c r="G207" s="53">
        <v>128225</v>
      </c>
      <c r="H207" s="34">
        <f t="shared" si="46"/>
        <v>24261064.147881772</v>
      </c>
      <c r="I207" s="101">
        <v>478405</v>
      </c>
      <c r="J207" s="31">
        <f t="shared" si="47"/>
        <v>24739469.147881772</v>
      </c>
      <c r="K207" s="200">
        <v>1044969</v>
      </c>
      <c r="L207" s="194">
        <v>49762</v>
      </c>
      <c r="M207" s="37">
        <f t="shared" si="48"/>
        <v>25834200.147881772</v>
      </c>
      <c r="N207" s="194">
        <v>-164061.14035481587</v>
      </c>
      <c r="O207" s="37">
        <f t="shared" si="49"/>
        <v>25670139.007526956</v>
      </c>
      <c r="P207" s="194">
        <v>-300959</v>
      </c>
      <c r="Q207" s="82">
        <f t="shared" si="50"/>
        <v>25369180.007526956</v>
      </c>
      <c r="R207" s="194">
        <v>1738644</v>
      </c>
      <c r="S207" s="82">
        <f t="shared" si="51"/>
        <v>27107824.007526956</v>
      </c>
      <c r="T207" s="194">
        <v>393244</v>
      </c>
      <c r="U207" s="82">
        <f t="shared" si="52"/>
        <v>27501068.007526956</v>
      </c>
      <c r="V207" s="194">
        <v>443420</v>
      </c>
      <c r="W207" s="262">
        <f t="shared" si="53"/>
        <v>27944488.007526956</v>
      </c>
      <c r="X207" s="194">
        <v>4865685</v>
      </c>
      <c r="Y207" s="262">
        <f t="shared" si="54"/>
        <v>32810173.007526956</v>
      </c>
      <c r="Z207" s="194">
        <v>544797</v>
      </c>
      <c r="AA207" s="262">
        <f t="shared" si="55"/>
        <v>33354970.007526956</v>
      </c>
      <c r="AB207" s="194">
        <v>309786</v>
      </c>
      <c r="AC207" s="262">
        <f t="shared" si="56"/>
        <v>33664756.00752696</v>
      </c>
      <c r="AD207" s="5"/>
      <c r="AE207"/>
      <c r="AF207" s="5"/>
      <c r="AG207" s="14"/>
    </row>
    <row r="208" spans="1:33" ht="15">
      <c r="A208" s="186">
        <v>1862</v>
      </c>
      <c r="B208" s="11" t="s">
        <v>409</v>
      </c>
      <c r="C208" s="41">
        <v>9925</v>
      </c>
      <c r="D208" s="17">
        <f t="shared" si="44"/>
        <v>13046593.23967046</v>
      </c>
      <c r="E208" s="13">
        <v>770253</v>
      </c>
      <c r="F208" s="31">
        <f t="shared" si="45"/>
        <v>13816846.23967046</v>
      </c>
      <c r="G208" s="53">
        <v>251300</v>
      </c>
      <c r="H208" s="34">
        <f t="shared" si="46"/>
        <v>14068146.23967046</v>
      </c>
      <c r="I208" s="101">
        <v>103687</v>
      </c>
      <c r="J208" s="31">
        <f t="shared" si="47"/>
        <v>14171833.23967046</v>
      </c>
      <c r="K208" s="200">
        <v>848592</v>
      </c>
      <c r="L208" s="194">
        <v>-129793</v>
      </c>
      <c r="M208" s="37">
        <f t="shared" si="48"/>
        <v>14890632.23967046</v>
      </c>
      <c r="N208" s="194">
        <v>-69363.15850605816</v>
      </c>
      <c r="O208" s="37">
        <f t="shared" si="49"/>
        <v>14821269.081164401</v>
      </c>
      <c r="P208" s="194">
        <v>-59064</v>
      </c>
      <c r="Q208" s="82">
        <f t="shared" si="50"/>
        <v>14762205.081164401</v>
      </c>
      <c r="R208" s="194">
        <v>272296</v>
      </c>
      <c r="S208" s="82">
        <f t="shared" si="51"/>
        <v>15034501.081164401</v>
      </c>
      <c r="T208" s="194">
        <v>163456</v>
      </c>
      <c r="U208" s="82">
        <f t="shared" si="52"/>
        <v>15197957.081164401</v>
      </c>
      <c r="V208" s="194">
        <v>147300</v>
      </c>
      <c r="W208" s="262">
        <f t="shared" si="53"/>
        <v>15345257.081164401</v>
      </c>
      <c r="X208" s="194">
        <v>1440221</v>
      </c>
      <c r="Y208" s="262">
        <f t="shared" si="54"/>
        <v>16785478.0811644</v>
      </c>
      <c r="Z208" s="194">
        <v>113348</v>
      </c>
      <c r="AA208" s="262">
        <f t="shared" si="55"/>
        <v>16898826.0811644</v>
      </c>
      <c r="AB208" s="194">
        <v>26717</v>
      </c>
      <c r="AC208" s="262">
        <f t="shared" si="56"/>
        <v>16925543.0811644</v>
      </c>
      <c r="AD208" s="5"/>
      <c r="AE208"/>
      <c r="AF208" s="5"/>
      <c r="AG208" s="14"/>
    </row>
    <row r="209" spans="1:33" ht="15">
      <c r="A209" s="186">
        <v>1863</v>
      </c>
      <c r="B209" s="11" t="s">
        <v>411</v>
      </c>
      <c r="C209" s="41">
        <v>7479</v>
      </c>
      <c r="D209" s="17">
        <f t="shared" si="44"/>
        <v>9831281.696674597</v>
      </c>
      <c r="E209" s="13">
        <v>623735</v>
      </c>
      <c r="F209" s="31">
        <f t="shared" si="45"/>
        <v>10455016.696674597</v>
      </c>
      <c r="G209" s="53">
        <v>841297</v>
      </c>
      <c r="H209" s="34">
        <f t="shared" si="46"/>
        <v>11296313.696674597</v>
      </c>
      <c r="I209" s="101">
        <v>94460</v>
      </c>
      <c r="J209" s="31">
        <f t="shared" si="47"/>
        <v>11390773.696674597</v>
      </c>
      <c r="K209" s="200">
        <v>1024351</v>
      </c>
      <c r="L209" s="194">
        <v>33998</v>
      </c>
      <c r="M209" s="37">
        <f t="shared" si="48"/>
        <v>12449122.696674597</v>
      </c>
      <c r="N209" s="194">
        <v>-44909.37002184428</v>
      </c>
      <c r="O209" s="37">
        <f t="shared" si="49"/>
        <v>12404213.326652752</v>
      </c>
      <c r="P209" s="194">
        <v>-92357</v>
      </c>
      <c r="Q209" s="82">
        <f t="shared" si="50"/>
        <v>12311856.326652752</v>
      </c>
      <c r="R209" s="194">
        <v>-126644</v>
      </c>
      <c r="S209" s="82">
        <f t="shared" si="51"/>
        <v>12185212.326652752</v>
      </c>
      <c r="T209" s="194">
        <v>119853</v>
      </c>
      <c r="U209" s="82">
        <f t="shared" si="52"/>
        <v>12305065.326652752</v>
      </c>
      <c r="V209" s="194">
        <v>137197</v>
      </c>
      <c r="W209" s="262">
        <f t="shared" si="53"/>
        <v>12442262.326652752</v>
      </c>
      <c r="X209" s="194">
        <v>987734</v>
      </c>
      <c r="Y209" s="262">
        <f t="shared" si="54"/>
        <v>13429996.326652752</v>
      </c>
      <c r="Z209" s="194">
        <v>206540</v>
      </c>
      <c r="AA209" s="262">
        <f t="shared" si="55"/>
        <v>13636536.326652752</v>
      </c>
      <c r="AB209" s="194">
        <v>35162</v>
      </c>
      <c r="AC209" s="262">
        <f t="shared" si="56"/>
        <v>13671698.326652752</v>
      </c>
      <c r="AD209" s="5"/>
      <c r="AE209"/>
      <c r="AF209" s="5"/>
      <c r="AG209" s="14"/>
    </row>
    <row r="210" spans="1:33" ht="15">
      <c r="A210" s="186">
        <v>1864</v>
      </c>
      <c r="B210" s="11" t="s">
        <v>413</v>
      </c>
      <c r="C210" s="41">
        <v>5192</v>
      </c>
      <c r="D210" s="17">
        <f t="shared" si="44"/>
        <v>6824978.549155569</v>
      </c>
      <c r="E210" s="13">
        <v>422129</v>
      </c>
      <c r="F210" s="31">
        <f t="shared" si="45"/>
        <v>7247107.549155569</v>
      </c>
      <c r="G210" s="53">
        <v>356120</v>
      </c>
      <c r="H210" s="34">
        <f t="shared" si="46"/>
        <v>7603227.549155569</v>
      </c>
      <c r="I210" s="101">
        <v>-18604</v>
      </c>
      <c r="J210" s="31">
        <f t="shared" si="47"/>
        <v>7584623.549155569</v>
      </c>
      <c r="K210" s="200">
        <v>777940</v>
      </c>
      <c r="L210" s="194">
        <v>26769</v>
      </c>
      <c r="M210" s="37">
        <f t="shared" si="48"/>
        <v>8389332.549155569</v>
      </c>
      <c r="N210" s="194">
        <v>-38205.96966886148</v>
      </c>
      <c r="O210" s="37">
        <f t="shared" si="49"/>
        <v>8351126.579486707</v>
      </c>
      <c r="P210" s="194">
        <v>50468</v>
      </c>
      <c r="Q210" s="82">
        <f t="shared" si="50"/>
        <v>8401594.579486707</v>
      </c>
      <c r="R210" s="194">
        <v>282692</v>
      </c>
      <c r="S210" s="82">
        <f t="shared" si="51"/>
        <v>8684286.579486707</v>
      </c>
      <c r="T210" s="194">
        <v>55726</v>
      </c>
      <c r="U210" s="82">
        <f t="shared" si="52"/>
        <v>8740012.579486707</v>
      </c>
      <c r="V210" s="194">
        <v>86801</v>
      </c>
      <c r="W210" s="262">
        <f t="shared" si="53"/>
        <v>8826813.579486707</v>
      </c>
      <c r="X210" s="194">
        <v>1021810</v>
      </c>
      <c r="Y210" s="262">
        <f t="shared" si="54"/>
        <v>9848623.579486707</v>
      </c>
      <c r="Z210" s="194">
        <v>93155</v>
      </c>
      <c r="AA210" s="262">
        <f t="shared" si="55"/>
        <v>9941778.579486707</v>
      </c>
      <c r="AB210" s="194">
        <v>3721</v>
      </c>
      <c r="AC210" s="262">
        <f t="shared" si="56"/>
        <v>9945499.579486707</v>
      </c>
      <c r="AD210" s="5"/>
      <c r="AE210"/>
      <c r="AF210" s="5"/>
      <c r="AG210" s="14"/>
    </row>
    <row r="211" spans="1:33" ht="15">
      <c r="A211" s="186">
        <v>1880</v>
      </c>
      <c r="B211" s="11" t="s">
        <v>415</v>
      </c>
      <c r="C211" s="41">
        <v>130254</v>
      </c>
      <c r="D211" s="17">
        <f t="shared" si="44"/>
        <v>171221254.9964772</v>
      </c>
      <c r="E211" s="13">
        <v>15433973</v>
      </c>
      <c r="F211" s="31">
        <f t="shared" si="45"/>
        <v>186655227.9964772</v>
      </c>
      <c r="G211" s="53">
        <v>3875644</v>
      </c>
      <c r="H211" s="34">
        <f t="shared" si="46"/>
        <v>190530871.9964772</v>
      </c>
      <c r="I211" s="101">
        <v>2955109</v>
      </c>
      <c r="J211" s="31">
        <f t="shared" si="47"/>
        <v>193485980.9964772</v>
      </c>
      <c r="K211" s="200">
        <v>11402422</v>
      </c>
      <c r="L211" s="194">
        <v>-112687</v>
      </c>
      <c r="M211" s="37">
        <f t="shared" si="48"/>
        <v>204775715.9964772</v>
      </c>
      <c r="N211" s="194">
        <v>-2563570.582674861</v>
      </c>
      <c r="O211" s="37">
        <f t="shared" si="49"/>
        <v>202212145.41380233</v>
      </c>
      <c r="P211" s="194">
        <v>2126715</v>
      </c>
      <c r="Q211" s="82">
        <f t="shared" si="50"/>
        <v>204338860.41380233</v>
      </c>
      <c r="R211" s="194">
        <v>7168077</v>
      </c>
      <c r="S211" s="82">
        <f t="shared" si="51"/>
        <v>211506937.41380233</v>
      </c>
      <c r="T211" s="194">
        <v>6287812</v>
      </c>
      <c r="U211" s="82">
        <f t="shared" si="52"/>
        <v>217794749.41380233</v>
      </c>
      <c r="V211" s="194">
        <v>8768312</v>
      </c>
      <c r="W211" s="262">
        <f t="shared" si="53"/>
        <v>226563061.41380233</v>
      </c>
      <c r="X211" s="194">
        <v>12465060</v>
      </c>
      <c r="Y211" s="262">
        <f t="shared" si="54"/>
        <v>239028121.41380233</v>
      </c>
      <c r="Z211" s="194">
        <v>9049205</v>
      </c>
      <c r="AA211" s="262">
        <f t="shared" si="55"/>
        <v>248077326.41380233</v>
      </c>
      <c r="AB211" s="194">
        <v>6773791</v>
      </c>
      <c r="AC211" s="262">
        <f t="shared" si="56"/>
        <v>254851117.41380233</v>
      </c>
      <c r="AD211" s="5"/>
      <c r="AE211"/>
      <c r="AF211" s="5"/>
      <c r="AG211" s="14"/>
    </row>
    <row r="212" spans="1:33" ht="15">
      <c r="A212" s="186">
        <v>1881</v>
      </c>
      <c r="B212" s="11" t="s">
        <v>417</v>
      </c>
      <c r="C212" s="41">
        <v>19768</v>
      </c>
      <c r="D212" s="17">
        <f t="shared" si="44"/>
        <v>25985395.986076135</v>
      </c>
      <c r="E212" s="13">
        <v>5062540</v>
      </c>
      <c r="F212" s="31">
        <f t="shared" si="45"/>
        <v>31047935.986076135</v>
      </c>
      <c r="G212" s="53">
        <v>890189</v>
      </c>
      <c r="H212" s="34">
        <f t="shared" si="46"/>
        <v>31938124.986076135</v>
      </c>
      <c r="I212" s="101">
        <v>525114</v>
      </c>
      <c r="J212" s="31">
        <f t="shared" si="47"/>
        <v>32463238.986076135</v>
      </c>
      <c r="K212" s="200">
        <v>1672307</v>
      </c>
      <c r="L212" s="194">
        <v>30642</v>
      </c>
      <c r="M212" s="37">
        <f t="shared" si="48"/>
        <v>34166187.98607613</v>
      </c>
      <c r="N212" s="194">
        <v>44943.09699267149</v>
      </c>
      <c r="O212" s="37">
        <f t="shared" si="49"/>
        <v>34211131.0830688</v>
      </c>
      <c r="P212" s="194">
        <v>102790</v>
      </c>
      <c r="Q212" s="82">
        <f t="shared" si="50"/>
        <v>34313921.0830688</v>
      </c>
      <c r="R212" s="194">
        <v>1270735</v>
      </c>
      <c r="S212" s="82">
        <f t="shared" si="51"/>
        <v>35584656.0830688</v>
      </c>
      <c r="T212" s="194">
        <v>844719</v>
      </c>
      <c r="U212" s="82">
        <f t="shared" si="52"/>
        <v>36429375.0830688</v>
      </c>
      <c r="V212" s="194">
        <v>1191423</v>
      </c>
      <c r="W212" s="262">
        <f t="shared" si="53"/>
        <v>37620798.0830688</v>
      </c>
      <c r="X212" s="194">
        <v>4190567</v>
      </c>
      <c r="Y212" s="262">
        <f t="shared" si="54"/>
        <v>41811365.0830688</v>
      </c>
      <c r="Z212" s="194">
        <v>1345087</v>
      </c>
      <c r="AA212" s="262">
        <f t="shared" si="55"/>
        <v>43156452.0830688</v>
      </c>
      <c r="AB212" s="194">
        <v>1152787</v>
      </c>
      <c r="AC212" s="262">
        <f t="shared" si="56"/>
        <v>44309239.0830688</v>
      </c>
      <c r="AD212" s="5"/>
      <c r="AE212"/>
      <c r="AF212" s="5"/>
      <c r="AG212" s="14"/>
    </row>
    <row r="213" spans="1:33" ht="15">
      <c r="A213" s="186">
        <v>1882</v>
      </c>
      <c r="B213" s="11" t="s">
        <v>419</v>
      </c>
      <c r="C213" s="41">
        <v>11404</v>
      </c>
      <c r="D213" s="17">
        <f t="shared" si="44"/>
        <v>14990765.673068203</v>
      </c>
      <c r="E213" s="13">
        <v>4234537</v>
      </c>
      <c r="F213" s="31">
        <f t="shared" si="45"/>
        <v>19225302.673068203</v>
      </c>
      <c r="G213" s="53">
        <v>729433</v>
      </c>
      <c r="H213" s="34">
        <f t="shared" si="46"/>
        <v>19954735.673068203</v>
      </c>
      <c r="I213" s="101">
        <v>1063058</v>
      </c>
      <c r="J213" s="31">
        <f t="shared" si="47"/>
        <v>21017793.673068203</v>
      </c>
      <c r="K213" s="200">
        <v>2106869</v>
      </c>
      <c r="L213" s="194">
        <v>61332</v>
      </c>
      <c r="M213" s="37">
        <f t="shared" si="48"/>
        <v>23185994.673068203</v>
      </c>
      <c r="N213" s="194">
        <v>2922.3254807963967</v>
      </c>
      <c r="O213" s="37">
        <f t="shared" si="49"/>
        <v>23188916.998549</v>
      </c>
      <c r="P213" s="194">
        <v>150557</v>
      </c>
      <c r="Q213" s="82">
        <f t="shared" si="50"/>
        <v>23339473.998549</v>
      </c>
      <c r="R213" s="194">
        <v>845755</v>
      </c>
      <c r="S213" s="82">
        <f t="shared" si="51"/>
        <v>24185228.998549</v>
      </c>
      <c r="T213" s="194">
        <v>380755</v>
      </c>
      <c r="U213" s="82">
        <f t="shared" si="52"/>
        <v>24565983.998549</v>
      </c>
      <c r="V213" s="194">
        <v>444619</v>
      </c>
      <c r="W213" s="262">
        <f t="shared" si="53"/>
        <v>25010602.998549</v>
      </c>
      <c r="X213" s="194">
        <v>2441727</v>
      </c>
      <c r="Y213" s="262">
        <f t="shared" si="54"/>
        <v>27452329.998549</v>
      </c>
      <c r="Z213" s="194">
        <v>480900</v>
      </c>
      <c r="AA213" s="262">
        <f t="shared" si="55"/>
        <v>27933229.998549</v>
      </c>
      <c r="AB213" s="194">
        <v>338414</v>
      </c>
      <c r="AC213" s="262">
        <f t="shared" si="56"/>
        <v>28271643.998549</v>
      </c>
      <c r="AD213" s="5"/>
      <c r="AE213"/>
      <c r="AF213" s="5"/>
      <c r="AG213" s="14"/>
    </row>
    <row r="214" spans="1:33" ht="15">
      <c r="A214" s="186">
        <v>1883</v>
      </c>
      <c r="B214" s="11" t="s">
        <v>421</v>
      </c>
      <c r="C214" s="41">
        <v>29988</v>
      </c>
      <c r="D214" s="17">
        <f t="shared" si="44"/>
        <v>39419772.097857706</v>
      </c>
      <c r="E214" s="13">
        <v>4478155</v>
      </c>
      <c r="F214" s="31">
        <f t="shared" si="45"/>
        <v>43897927.097857706</v>
      </c>
      <c r="G214" s="53">
        <v>543914</v>
      </c>
      <c r="H214" s="34">
        <f t="shared" si="46"/>
        <v>44441841.097857706</v>
      </c>
      <c r="I214" s="101">
        <v>239613</v>
      </c>
      <c r="J214" s="31">
        <f t="shared" si="47"/>
        <v>44681454.097857706</v>
      </c>
      <c r="K214" s="200">
        <v>2707918</v>
      </c>
      <c r="L214" s="194">
        <v>-9553</v>
      </c>
      <c r="M214" s="37">
        <f t="shared" si="48"/>
        <v>47379819.097857706</v>
      </c>
      <c r="N214" s="194">
        <v>-1174568.0143354833</v>
      </c>
      <c r="O214" s="37">
        <f t="shared" si="49"/>
        <v>46205251.08352222</v>
      </c>
      <c r="P214" s="194">
        <v>119610</v>
      </c>
      <c r="Q214" s="82">
        <f t="shared" si="50"/>
        <v>46324861.08352222</v>
      </c>
      <c r="R214" s="194">
        <v>-591312</v>
      </c>
      <c r="S214" s="82">
        <f t="shared" si="51"/>
        <v>45733549.08352222</v>
      </c>
      <c r="T214" s="194">
        <v>937353</v>
      </c>
      <c r="U214" s="82">
        <f t="shared" si="52"/>
        <v>46670902.08352222</v>
      </c>
      <c r="V214" s="194">
        <v>517672</v>
      </c>
      <c r="W214" s="262">
        <f t="shared" si="53"/>
        <v>47188574.08352222</v>
      </c>
      <c r="X214" s="194">
        <v>10932506</v>
      </c>
      <c r="Y214" s="262">
        <f t="shared" si="54"/>
        <v>58121080.08352222</v>
      </c>
      <c r="Z214" s="194">
        <v>1805036</v>
      </c>
      <c r="AA214" s="262">
        <f t="shared" si="55"/>
        <v>59926116.08352222</v>
      </c>
      <c r="AB214" s="194">
        <v>619531</v>
      </c>
      <c r="AC214" s="262">
        <f t="shared" si="56"/>
        <v>60545647.08352222</v>
      </c>
      <c r="AD214" s="5"/>
      <c r="AE214"/>
      <c r="AF214" s="5"/>
      <c r="AG214" s="14"/>
    </row>
    <row r="215" spans="1:33" ht="15">
      <c r="A215" s="186">
        <v>1884</v>
      </c>
      <c r="B215" s="11" t="s">
        <v>423</v>
      </c>
      <c r="C215" s="41">
        <v>10454</v>
      </c>
      <c r="D215" s="17">
        <f t="shared" si="44"/>
        <v>13741973.37304937</v>
      </c>
      <c r="E215" s="13">
        <v>2455663</v>
      </c>
      <c r="F215" s="31">
        <f t="shared" si="45"/>
        <v>16197636.37304937</v>
      </c>
      <c r="G215" s="53">
        <v>526760</v>
      </c>
      <c r="H215" s="34">
        <f t="shared" si="46"/>
        <v>16724396.37304937</v>
      </c>
      <c r="I215" s="101">
        <v>-37483</v>
      </c>
      <c r="J215" s="31">
        <f t="shared" si="47"/>
        <v>16686913.37304937</v>
      </c>
      <c r="K215" s="200">
        <v>1545638</v>
      </c>
      <c r="L215" s="194">
        <v>23391</v>
      </c>
      <c r="M215" s="37">
        <f t="shared" si="48"/>
        <v>18255942.37304937</v>
      </c>
      <c r="N215" s="194">
        <v>82179.9023655057</v>
      </c>
      <c r="O215" s="37">
        <f t="shared" si="49"/>
        <v>18338122.275414877</v>
      </c>
      <c r="P215" s="194">
        <v>147676</v>
      </c>
      <c r="Q215" s="82">
        <f t="shared" si="50"/>
        <v>18485798.275414877</v>
      </c>
      <c r="R215" s="194">
        <v>1305178</v>
      </c>
      <c r="S215" s="82">
        <f t="shared" si="51"/>
        <v>19790976.275414877</v>
      </c>
      <c r="T215" s="194">
        <v>344166</v>
      </c>
      <c r="U215" s="82">
        <f t="shared" si="52"/>
        <v>20135142.275414877</v>
      </c>
      <c r="V215" s="194">
        <v>534319</v>
      </c>
      <c r="W215" s="262">
        <f t="shared" si="53"/>
        <v>20669461.275414877</v>
      </c>
      <c r="X215" s="194">
        <v>2759470</v>
      </c>
      <c r="Y215" s="262">
        <f t="shared" si="54"/>
        <v>23428931.275414877</v>
      </c>
      <c r="Z215" s="194">
        <v>331371</v>
      </c>
      <c r="AA215" s="262">
        <f t="shared" si="55"/>
        <v>23760302.275414877</v>
      </c>
      <c r="AB215" s="194">
        <v>268641</v>
      </c>
      <c r="AC215" s="262">
        <f t="shared" si="56"/>
        <v>24028943.275414877</v>
      </c>
      <c r="AD215" s="5"/>
      <c r="AE215"/>
      <c r="AF215" s="5"/>
      <c r="AG215" s="14"/>
    </row>
    <row r="216" spans="1:33" ht="15">
      <c r="A216" s="186">
        <v>1885</v>
      </c>
      <c r="B216" s="11" t="s">
        <v>425</v>
      </c>
      <c r="C216" s="41">
        <v>23075</v>
      </c>
      <c r="D216" s="17">
        <f t="shared" si="44"/>
        <v>30332507.708352227</v>
      </c>
      <c r="E216" s="13">
        <v>4624730</v>
      </c>
      <c r="F216" s="31">
        <f t="shared" si="45"/>
        <v>34957237.70835222</v>
      </c>
      <c r="G216" s="53">
        <v>995321</v>
      </c>
      <c r="H216" s="34">
        <f t="shared" si="46"/>
        <v>35952558.70835222</v>
      </c>
      <c r="I216" s="101">
        <v>801097</v>
      </c>
      <c r="J216" s="31">
        <f t="shared" si="47"/>
        <v>36753655.70835222</v>
      </c>
      <c r="K216" s="200">
        <v>2586603</v>
      </c>
      <c r="L216" s="194">
        <v>49733</v>
      </c>
      <c r="M216" s="37">
        <f t="shared" si="48"/>
        <v>39389991.70835222</v>
      </c>
      <c r="N216" s="194">
        <v>-254288.03854179382</v>
      </c>
      <c r="O216" s="37">
        <f t="shared" si="49"/>
        <v>39135703.66981043</v>
      </c>
      <c r="P216" s="194">
        <v>-240336</v>
      </c>
      <c r="Q216" s="82">
        <f t="shared" si="50"/>
        <v>38895367.66981043</v>
      </c>
      <c r="R216" s="194">
        <v>2279725</v>
      </c>
      <c r="S216" s="82">
        <f t="shared" si="51"/>
        <v>41175092.66981043</v>
      </c>
      <c r="T216" s="194">
        <v>617668</v>
      </c>
      <c r="U216" s="82">
        <f t="shared" si="52"/>
        <v>41792760.66981043</v>
      </c>
      <c r="V216" s="194">
        <v>1495159</v>
      </c>
      <c r="W216" s="262">
        <f t="shared" si="53"/>
        <v>43287919.66981043</v>
      </c>
      <c r="X216" s="194">
        <v>5997452</v>
      </c>
      <c r="Y216" s="262">
        <f t="shared" si="54"/>
        <v>49285371.66981043</v>
      </c>
      <c r="Z216" s="194">
        <v>854238</v>
      </c>
      <c r="AA216" s="262">
        <f t="shared" si="55"/>
        <v>50139609.66981043</v>
      </c>
      <c r="AB216" s="194">
        <v>386240</v>
      </c>
      <c r="AC216" s="262">
        <f t="shared" si="56"/>
        <v>50525849.66981043</v>
      </c>
      <c r="AD216" s="5"/>
      <c r="AE216"/>
      <c r="AF216" s="5"/>
      <c r="AG216" s="14"/>
    </row>
    <row r="217" spans="1:33" ht="15">
      <c r="A217" s="186">
        <v>1904</v>
      </c>
      <c r="B217" s="11" t="s">
        <v>427</v>
      </c>
      <c r="C217" s="41">
        <v>4709</v>
      </c>
      <c r="D217" s="17">
        <f t="shared" si="44"/>
        <v>6190066.253461783</v>
      </c>
      <c r="E217" s="13">
        <v>745986</v>
      </c>
      <c r="F217" s="31">
        <f t="shared" si="45"/>
        <v>6936052.253461783</v>
      </c>
      <c r="G217" s="53">
        <v>359810</v>
      </c>
      <c r="H217" s="34">
        <f t="shared" si="46"/>
        <v>7295862.253461783</v>
      </c>
      <c r="I217" s="101">
        <v>110868</v>
      </c>
      <c r="J217" s="31">
        <f t="shared" si="47"/>
        <v>7406730.253461783</v>
      </c>
      <c r="K217" s="200">
        <v>728103</v>
      </c>
      <c r="L217" s="194">
        <v>11249</v>
      </c>
      <c r="M217" s="37">
        <f t="shared" si="48"/>
        <v>8146082.253461783</v>
      </c>
      <c r="N217" s="194">
        <v>27945.322578839026</v>
      </c>
      <c r="O217" s="37">
        <f t="shared" si="49"/>
        <v>8174027.576040622</v>
      </c>
      <c r="P217" s="194">
        <v>-34990</v>
      </c>
      <c r="Q217" s="82">
        <f t="shared" si="50"/>
        <v>8139037.576040622</v>
      </c>
      <c r="R217" s="194">
        <v>488360</v>
      </c>
      <c r="S217" s="82">
        <f t="shared" si="51"/>
        <v>8627397.576040622</v>
      </c>
      <c r="T217" s="194">
        <v>98847</v>
      </c>
      <c r="U217" s="82">
        <f t="shared" si="52"/>
        <v>8726244.576040622</v>
      </c>
      <c r="V217" s="194">
        <v>150343</v>
      </c>
      <c r="W217" s="262">
        <f t="shared" si="53"/>
        <v>8876587.576040622</v>
      </c>
      <c r="X217" s="194">
        <v>1389212</v>
      </c>
      <c r="Y217" s="262">
        <f t="shared" si="54"/>
        <v>10265799.576040622</v>
      </c>
      <c r="Z217" s="194">
        <v>62074</v>
      </c>
      <c r="AA217" s="262">
        <f t="shared" si="55"/>
        <v>10327873.576040622</v>
      </c>
      <c r="AB217" s="194">
        <v>47621</v>
      </c>
      <c r="AC217" s="262">
        <f t="shared" si="56"/>
        <v>10375494.576040622</v>
      </c>
      <c r="AD217" s="5"/>
      <c r="AE217"/>
      <c r="AF217" s="5"/>
      <c r="AG217" s="14"/>
    </row>
    <row r="218" spans="1:33" ht="15">
      <c r="A218" s="186">
        <v>1907</v>
      </c>
      <c r="B218" s="11" t="s">
        <v>429</v>
      </c>
      <c r="C218" s="41">
        <v>10098</v>
      </c>
      <c r="D218" s="17">
        <f t="shared" si="44"/>
        <v>13274004.890094941</v>
      </c>
      <c r="E218" s="13">
        <v>3202291</v>
      </c>
      <c r="F218" s="31">
        <f t="shared" si="45"/>
        <v>16476295.890094941</v>
      </c>
      <c r="G218" s="53">
        <v>425070</v>
      </c>
      <c r="H218" s="34">
        <f t="shared" si="46"/>
        <v>16901365.890094943</v>
      </c>
      <c r="I218" s="101">
        <v>107264</v>
      </c>
      <c r="J218" s="31">
        <f t="shared" si="47"/>
        <v>17008629.890094943</v>
      </c>
      <c r="K218" s="200">
        <v>917714</v>
      </c>
      <c r="L218" s="194">
        <v>16498</v>
      </c>
      <c r="M218" s="37">
        <f t="shared" si="48"/>
        <v>17942841.890094943</v>
      </c>
      <c r="N218" s="194">
        <v>50442.821703359485</v>
      </c>
      <c r="O218" s="37">
        <f t="shared" si="49"/>
        <v>17993284.711798303</v>
      </c>
      <c r="P218" s="194">
        <v>-8121</v>
      </c>
      <c r="Q218" s="82">
        <f t="shared" si="50"/>
        <v>17985163.711798303</v>
      </c>
      <c r="R218" s="194">
        <v>-1020650</v>
      </c>
      <c r="S218" s="82">
        <f t="shared" si="51"/>
        <v>16964513.711798303</v>
      </c>
      <c r="T218" s="194">
        <v>138115</v>
      </c>
      <c r="U218" s="82">
        <f t="shared" si="52"/>
        <v>17102628.711798303</v>
      </c>
      <c r="V218" s="194">
        <v>81188</v>
      </c>
      <c r="W218" s="262">
        <f t="shared" si="53"/>
        <v>17183816.711798303</v>
      </c>
      <c r="X218" s="194">
        <v>3941888</v>
      </c>
      <c r="Y218" s="262">
        <f t="shared" si="54"/>
        <v>21125704.711798303</v>
      </c>
      <c r="Z218" s="194">
        <v>240610</v>
      </c>
      <c r="AA218" s="262">
        <f t="shared" si="55"/>
        <v>21366314.711798303</v>
      </c>
      <c r="AB218" s="194">
        <v>218920</v>
      </c>
      <c r="AC218" s="262">
        <f t="shared" si="56"/>
        <v>21585234.711798303</v>
      </c>
      <c r="AD218" s="5"/>
      <c r="AE218"/>
      <c r="AF218" s="5"/>
      <c r="AG218" s="14"/>
    </row>
    <row r="219" spans="1:33" ht="15">
      <c r="A219" s="186">
        <v>1960</v>
      </c>
      <c r="B219" s="11" t="s">
        <v>431</v>
      </c>
      <c r="C219" s="41">
        <v>8238</v>
      </c>
      <c r="D219" s="17">
        <f t="shared" si="44"/>
        <v>10829001.018479118</v>
      </c>
      <c r="E219" s="13">
        <v>1961329</v>
      </c>
      <c r="F219" s="31">
        <f t="shared" si="45"/>
        <v>12790330.018479118</v>
      </c>
      <c r="G219" s="53">
        <v>250675</v>
      </c>
      <c r="H219" s="34">
        <f t="shared" si="46"/>
        <v>13041005.018479118</v>
      </c>
      <c r="I219" s="101">
        <v>288621</v>
      </c>
      <c r="J219" s="31">
        <f t="shared" si="47"/>
        <v>13329626.018479118</v>
      </c>
      <c r="K219" s="200">
        <v>340848</v>
      </c>
      <c r="L219" s="194">
        <v>23512</v>
      </c>
      <c r="M219" s="37">
        <f t="shared" si="48"/>
        <v>13693986.018479118</v>
      </c>
      <c r="N219" s="194">
        <v>-71373.54355394468</v>
      </c>
      <c r="O219" s="37">
        <f t="shared" si="49"/>
        <v>13622612.474925173</v>
      </c>
      <c r="P219" s="194">
        <v>-155374</v>
      </c>
      <c r="Q219" s="82">
        <f t="shared" si="50"/>
        <v>13467238.474925173</v>
      </c>
      <c r="R219" s="194">
        <v>128876</v>
      </c>
      <c r="S219" s="82">
        <f t="shared" si="51"/>
        <v>13596114.474925173</v>
      </c>
      <c r="T219" s="194">
        <v>178360</v>
      </c>
      <c r="U219" s="82">
        <f t="shared" si="52"/>
        <v>13774474.474925173</v>
      </c>
      <c r="V219" s="194">
        <v>275633</v>
      </c>
      <c r="W219" s="262">
        <f t="shared" si="53"/>
        <v>14050107.474925173</v>
      </c>
      <c r="X219" s="194">
        <v>2963209</v>
      </c>
      <c r="Y219" s="262">
        <f t="shared" si="54"/>
        <v>17013316.474925175</v>
      </c>
      <c r="Z219" s="194">
        <v>282957</v>
      </c>
      <c r="AA219" s="262">
        <f t="shared" si="55"/>
        <v>17296273.474925175</v>
      </c>
      <c r="AB219" s="194">
        <v>232002</v>
      </c>
      <c r="AC219" s="262">
        <f t="shared" si="56"/>
        <v>17528275.474925175</v>
      </c>
      <c r="AD219" s="5"/>
      <c r="AE219"/>
      <c r="AF219" s="5"/>
      <c r="AG219" s="14"/>
    </row>
    <row r="220" spans="1:33" ht="15">
      <c r="A220" s="186">
        <v>1961</v>
      </c>
      <c r="B220" s="11" t="s">
        <v>433</v>
      </c>
      <c r="C220" s="41">
        <v>15059</v>
      </c>
      <c r="D220" s="17">
        <f t="shared" si="44"/>
        <v>19795329.732614353</v>
      </c>
      <c r="E220" s="13">
        <v>3795179</v>
      </c>
      <c r="F220" s="31">
        <f t="shared" si="45"/>
        <v>23590508.732614353</v>
      </c>
      <c r="G220" s="53">
        <v>1038139</v>
      </c>
      <c r="H220" s="34">
        <f t="shared" si="46"/>
        <v>24628647.732614353</v>
      </c>
      <c r="I220" s="101">
        <v>276357</v>
      </c>
      <c r="J220" s="31">
        <f t="shared" si="47"/>
        <v>24905004.732614353</v>
      </c>
      <c r="K220" s="200">
        <v>439560</v>
      </c>
      <c r="L220" s="194">
        <v>62357</v>
      </c>
      <c r="M220" s="37">
        <f t="shared" si="48"/>
        <v>25406921.732614353</v>
      </c>
      <c r="N220" s="194">
        <v>504461.77441383153</v>
      </c>
      <c r="O220" s="37">
        <f t="shared" si="49"/>
        <v>25911383.507028185</v>
      </c>
      <c r="P220" s="194">
        <v>-13916</v>
      </c>
      <c r="Q220" s="82">
        <f t="shared" si="50"/>
        <v>25897467.507028185</v>
      </c>
      <c r="R220" s="194">
        <v>-424506</v>
      </c>
      <c r="S220" s="82">
        <f t="shared" si="51"/>
        <v>25472961.507028185</v>
      </c>
      <c r="T220" s="194">
        <v>329388</v>
      </c>
      <c r="U220" s="82">
        <f t="shared" si="52"/>
        <v>25802349.507028185</v>
      </c>
      <c r="V220" s="194">
        <v>671357</v>
      </c>
      <c r="W220" s="262">
        <f t="shared" si="53"/>
        <v>26473706.507028185</v>
      </c>
      <c r="X220" s="194">
        <v>4367548</v>
      </c>
      <c r="Y220" s="262">
        <f t="shared" si="54"/>
        <v>30841254.507028185</v>
      </c>
      <c r="Z220" s="194">
        <v>675428</v>
      </c>
      <c r="AA220" s="262">
        <f t="shared" si="55"/>
        <v>31516682.507028185</v>
      </c>
      <c r="AB220" s="194">
        <v>606205</v>
      </c>
      <c r="AC220" s="262">
        <f t="shared" si="56"/>
        <v>32122887.507028185</v>
      </c>
      <c r="AD220" s="5"/>
      <c r="AE220"/>
      <c r="AF220" s="5"/>
      <c r="AG220" s="14"/>
    </row>
    <row r="221" spans="1:33" ht="15">
      <c r="A221" s="186">
        <v>1962</v>
      </c>
      <c r="B221" s="11" t="s">
        <v>435</v>
      </c>
      <c r="C221" s="41">
        <v>5790</v>
      </c>
      <c r="D221" s="17">
        <f t="shared" si="44"/>
        <v>7611060.439062162</v>
      </c>
      <c r="E221" s="13">
        <v>856101</v>
      </c>
      <c r="F221" s="31">
        <f t="shared" si="45"/>
        <v>8467161.439062163</v>
      </c>
      <c r="G221" s="53">
        <v>23740</v>
      </c>
      <c r="H221" s="34">
        <f t="shared" si="46"/>
        <v>8490901.439062163</v>
      </c>
      <c r="I221" s="101">
        <v>-22171</v>
      </c>
      <c r="J221" s="31">
        <f t="shared" si="47"/>
        <v>8468730.439062163</v>
      </c>
      <c r="K221" s="200">
        <v>-117736</v>
      </c>
      <c r="L221" s="194">
        <v>32892</v>
      </c>
      <c r="M221" s="37">
        <f t="shared" si="48"/>
        <v>8383886.439062163</v>
      </c>
      <c r="N221" s="194">
        <v>72181.62088160403</v>
      </c>
      <c r="O221" s="37">
        <f t="shared" si="49"/>
        <v>8456068.059943767</v>
      </c>
      <c r="P221" s="194">
        <v>-120145</v>
      </c>
      <c r="Q221" s="82">
        <f t="shared" si="50"/>
        <v>8335923.059943767</v>
      </c>
      <c r="R221" s="194">
        <v>275635</v>
      </c>
      <c r="S221" s="82">
        <f t="shared" si="51"/>
        <v>8611558.059943767</v>
      </c>
      <c r="T221" s="194">
        <v>131695</v>
      </c>
      <c r="U221" s="82">
        <f t="shared" si="52"/>
        <v>8743253.059943767</v>
      </c>
      <c r="V221" s="194">
        <v>72832</v>
      </c>
      <c r="W221" s="262">
        <f t="shared" si="53"/>
        <v>8816085.059943767</v>
      </c>
      <c r="X221" s="194">
        <v>872996</v>
      </c>
      <c r="Y221" s="262">
        <f t="shared" si="54"/>
        <v>9689081.059943767</v>
      </c>
      <c r="Z221" s="194">
        <v>42270</v>
      </c>
      <c r="AA221" s="262">
        <f t="shared" si="55"/>
        <v>9731351.059943767</v>
      </c>
      <c r="AB221" s="194">
        <v>14235</v>
      </c>
      <c r="AC221" s="262">
        <f t="shared" si="56"/>
        <v>9745586.059943767</v>
      </c>
      <c r="AD221" s="5"/>
      <c r="AE221"/>
      <c r="AF221" s="5"/>
      <c r="AG221" s="14"/>
    </row>
    <row r="222" spans="1:33" ht="15">
      <c r="A222" s="186">
        <v>1980</v>
      </c>
      <c r="B222" s="11" t="s">
        <v>437</v>
      </c>
      <c r="C222" s="41">
        <v>133680</v>
      </c>
      <c r="D222" s="17">
        <f t="shared" si="44"/>
        <v>175724794.38580826</v>
      </c>
      <c r="E222" s="13">
        <v>15773089</v>
      </c>
      <c r="F222" s="31">
        <f t="shared" si="45"/>
        <v>191497883.38580826</v>
      </c>
      <c r="G222" s="53">
        <v>2487969</v>
      </c>
      <c r="H222" s="34">
        <f t="shared" si="46"/>
        <v>193985852.38580826</v>
      </c>
      <c r="I222" s="101">
        <v>4010798</v>
      </c>
      <c r="J222" s="31">
        <f t="shared" si="47"/>
        <v>197996650.38580826</v>
      </c>
      <c r="K222" s="200">
        <v>12290193</v>
      </c>
      <c r="L222" s="194">
        <v>26820</v>
      </c>
      <c r="M222" s="37">
        <f t="shared" si="48"/>
        <v>210313663.38580826</v>
      </c>
      <c r="N222" s="194">
        <v>-2384581.587313831</v>
      </c>
      <c r="O222" s="37">
        <f t="shared" si="49"/>
        <v>207929081.79849443</v>
      </c>
      <c r="P222" s="194">
        <v>2158739</v>
      </c>
      <c r="Q222" s="82">
        <f t="shared" si="50"/>
        <v>210087820.79849443</v>
      </c>
      <c r="R222" s="194">
        <v>4908036</v>
      </c>
      <c r="S222" s="82">
        <f t="shared" si="51"/>
        <v>214995856.79849443</v>
      </c>
      <c r="T222" s="194">
        <v>6776677</v>
      </c>
      <c r="U222" s="82">
        <f t="shared" si="52"/>
        <v>221772533.79849443</v>
      </c>
      <c r="V222" s="194">
        <v>8632361</v>
      </c>
      <c r="W222" s="262">
        <f t="shared" si="53"/>
        <v>230404894.79849443</v>
      </c>
      <c r="X222" s="194">
        <v>9794654</v>
      </c>
      <c r="Y222" s="262">
        <f t="shared" si="54"/>
        <v>240199548.79849443</v>
      </c>
      <c r="Z222" s="194">
        <v>7976692</v>
      </c>
      <c r="AA222" s="262">
        <f t="shared" si="55"/>
        <v>248176240.79849443</v>
      </c>
      <c r="AB222" s="194">
        <v>7771543</v>
      </c>
      <c r="AC222" s="262">
        <f t="shared" si="56"/>
        <v>255947783.79849443</v>
      </c>
      <c r="AD222" s="5"/>
      <c r="AE222"/>
      <c r="AF222" s="5"/>
      <c r="AG222" s="14"/>
    </row>
    <row r="223" spans="1:33" ht="15">
      <c r="A223" s="186">
        <v>1981</v>
      </c>
      <c r="B223" s="11" t="s">
        <v>439</v>
      </c>
      <c r="C223" s="41">
        <v>21402</v>
      </c>
      <c r="D223" s="17">
        <f t="shared" si="44"/>
        <v>28133318.74210853</v>
      </c>
      <c r="E223" s="13">
        <v>5621285</v>
      </c>
      <c r="F223" s="31">
        <f t="shared" si="45"/>
        <v>33754603.74210853</v>
      </c>
      <c r="G223" s="53">
        <v>1205698</v>
      </c>
      <c r="H223" s="34">
        <f t="shared" si="46"/>
        <v>34960301.74210853</v>
      </c>
      <c r="I223" s="101">
        <v>779864</v>
      </c>
      <c r="J223" s="31">
        <f t="shared" si="47"/>
        <v>35740165.74210853</v>
      </c>
      <c r="K223" s="200">
        <v>1466087</v>
      </c>
      <c r="L223" s="194">
        <v>75153</v>
      </c>
      <c r="M223" s="37">
        <f t="shared" si="48"/>
        <v>37281405.74210853</v>
      </c>
      <c r="N223" s="194">
        <v>-699545.0552490354</v>
      </c>
      <c r="O223" s="37">
        <f t="shared" si="49"/>
        <v>36581860.686859496</v>
      </c>
      <c r="P223" s="194">
        <v>-563724</v>
      </c>
      <c r="Q223" s="82">
        <f t="shared" si="50"/>
        <v>36018136.686859496</v>
      </c>
      <c r="R223" s="194">
        <v>1491064</v>
      </c>
      <c r="S223" s="82">
        <f t="shared" si="51"/>
        <v>37509200.686859496</v>
      </c>
      <c r="T223" s="194">
        <v>460903</v>
      </c>
      <c r="U223" s="82">
        <f t="shared" si="52"/>
        <v>37970103.686859496</v>
      </c>
      <c r="V223" s="194">
        <v>1382362</v>
      </c>
      <c r="W223" s="262">
        <f t="shared" si="53"/>
        <v>39352465.686859496</v>
      </c>
      <c r="X223" s="194">
        <v>4877417</v>
      </c>
      <c r="Y223" s="262">
        <f t="shared" si="54"/>
        <v>44229882.686859496</v>
      </c>
      <c r="Z223" s="194">
        <v>858614</v>
      </c>
      <c r="AA223" s="262">
        <f t="shared" si="55"/>
        <v>45088496.686859496</v>
      </c>
      <c r="AB223" s="194">
        <v>848601</v>
      </c>
      <c r="AC223" s="262">
        <f t="shared" si="56"/>
        <v>45937097.686859496</v>
      </c>
      <c r="AD223" s="5"/>
      <c r="AE223"/>
      <c r="AF223" s="5"/>
      <c r="AG223" s="14"/>
    </row>
    <row r="224" spans="1:33" ht="15">
      <c r="A224" s="186">
        <v>1982</v>
      </c>
      <c r="B224" s="11" t="s">
        <v>441</v>
      </c>
      <c r="C224" s="41">
        <v>12173</v>
      </c>
      <c r="D224" s="17">
        <f t="shared" si="44"/>
        <v>16001630.176978186</v>
      </c>
      <c r="E224" s="13">
        <v>2286598</v>
      </c>
      <c r="F224" s="31">
        <f t="shared" si="45"/>
        <v>18288228.176978186</v>
      </c>
      <c r="G224" s="53">
        <v>475617</v>
      </c>
      <c r="H224" s="34">
        <f t="shared" si="46"/>
        <v>18763845.176978186</v>
      </c>
      <c r="I224" s="101">
        <v>98581</v>
      </c>
      <c r="J224" s="31">
        <f t="shared" si="47"/>
        <v>18862426.176978186</v>
      </c>
      <c r="K224" s="200">
        <v>589839</v>
      </c>
      <c r="L224" s="194">
        <v>63564</v>
      </c>
      <c r="M224" s="37">
        <f t="shared" si="48"/>
        <v>19515829.176978186</v>
      </c>
      <c r="N224" s="194">
        <v>583395.2721920162</v>
      </c>
      <c r="O224" s="37">
        <f t="shared" si="49"/>
        <v>20099224.449170202</v>
      </c>
      <c r="P224" s="194">
        <v>-43383</v>
      </c>
      <c r="Q224" s="82">
        <f t="shared" si="50"/>
        <v>20055841.449170202</v>
      </c>
      <c r="R224" s="194">
        <v>-104395</v>
      </c>
      <c r="S224" s="82">
        <f t="shared" si="51"/>
        <v>19951446.449170202</v>
      </c>
      <c r="T224" s="194">
        <v>301063</v>
      </c>
      <c r="U224" s="82">
        <f t="shared" si="52"/>
        <v>20252509.449170202</v>
      </c>
      <c r="V224" s="194">
        <v>96646</v>
      </c>
      <c r="W224" s="262">
        <f t="shared" si="53"/>
        <v>20349155.449170202</v>
      </c>
      <c r="X224" s="194">
        <v>2850146</v>
      </c>
      <c r="Y224" s="262">
        <f t="shared" si="54"/>
        <v>23199301.449170202</v>
      </c>
      <c r="Z224" s="194">
        <v>177908</v>
      </c>
      <c r="AA224" s="262">
        <f t="shared" si="55"/>
        <v>23377209.449170202</v>
      </c>
      <c r="AB224" s="194">
        <v>88951</v>
      </c>
      <c r="AC224" s="262">
        <f t="shared" si="56"/>
        <v>23466160.449170202</v>
      </c>
      <c r="AD224" s="5"/>
      <c r="AE224"/>
      <c r="AF224" s="5"/>
      <c r="AG224" s="14"/>
    </row>
    <row r="225" spans="1:33" ht="15">
      <c r="A225" s="186">
        <v>1983</v>
      </c>
      <c r="B225" s="11" t="s">
        <v>443</v>
      </c>
      <c r="C225" s="41">
        <v>24636</v>
      </c>
      <c r="D225" s="17">
        <f t="shared" si="44"/>
        <v>32384470.635014754</v>
      </c>
      <c r="E225" s="13">
        <v>4536401</v>
      </c>
      <c r="F225" s="31">
        <f t="shared" si="45"/>
        <v>36920871.63501476</v>
      </c>
      <c r="G225" s="53">
        <v>1885216</v>
      </c>
      <c r="H225" s="34">
        <f t="shared" si="46"/>
        <v>38806087.63501476</v>
      </c>
      <c r="I225" s="101">
        <v>430726</v>
      </c>
      <c r="J225" s="31">
        <f t="shared" si="47"/>
        <v>39236813.63501476</v>
      </c>
      <c r="K225" s="200">
        <v>2138552</v>
      </c>
      <c r="L225" s="194">
        <v>87100</v>
      </c>
      <c r="M225" s="37">
        <f t="shared" si="48"/>
        <v>41462465.63501476</v>
      </c>
      <c r="N225" s="194">
        <v>-856151.9685597271</v>
      </c>
      <c r="O225" s="37">
        <f t="shared" si="49"/>
        <v>40606313.66645503</v>
      </c>
      <c r="P225" s="194">
        <v>-135190</v>
      </c>
      <c r="Q225" s="82">
        <f t="shared" si="50"/>
        <v>40471123.66645503</v>
      </c>
      <c r="R225" s="194">
        <v>1131108</v>
      </c>
      <c r="S225" s="82">
        <f t="shared" si="51"/>
        <v>41602231.66645503</v>
      </c>
      <c r="T225" s="194">
        <v>900555</v>
      </c>
      <c r="U225" s="82">
        <f t="shared" si="52"/>
        <v>42502786.66645503</v>
      </c>
      <c r="V225" s="194">
        <v>1085861</v>
      </c>
      <c r="W225" s="262">
        <f t="shared" si="53"/>
        <v>43588647.66645503</v>
      </c>
      <c r="X225" s="194">
        <v>5911104</v>
      </c>
      <c r="Y225" s="262">
        <f t="shared" si="54"/>
        <v>49499751.66645503</v>
      </c>
      <c r="Z225" s="194">
        <v>901420</v>
      </c>
      <c r="AA225" s="262">
        <f t="shared" si="55"/>
        <v>50401171.66645503</v>
      </c>
      <c r="AB225" s="194">
        <v>909661</v>
      </c>
      <c r="AC225" s="262">
        <f t="shared" si="56"/>
        <v>51310832.66645503</v>
      </c>
      <c r="AD225" s="5"/>
      <c r="AE225"/>
      <c r="AF225" s="5"/>
      <c r="AG225" s="14"/>
    </row>
    <row r="226" spans="1:33" ht="15">
      <c r="A226" s="186">
        <v>1984</v>
      </c>
      <c r="B226" s="11" t="s">
        <v>445</v>
      </c>
      <c r="C226" s="41">
        <v>13352</v>
      </c>
      <c r="D226" s="17">
        <f t="shared" si="44"/>
        <v>17551447.147212088</v>
      </c>
      <c r="E226" s="13">
        <v>3090591</v>
      </c>
      <c r="F226" s="31">
        <f t="shared" si="45"/>
        <v>20642038.147212088</v>
      </c>
      <c r="G226" s="53">
        <v>1058722</v>
      </c>
      <c r="H226" s="34">
        <f t="shared" si="46"/>
        <v>21700760.147212088</v>
      </c>
      <c r="I226" s="101">
        <v>-126094</v>
      </c>
      <c r="J226" s="31">
        <f t="shared" si="47"/>
        <v>21574666.147212088</v>
      </c>
      <c r="K226" s="200">
        <v>515507</v>
      </c>
      <c r="L226" s="194">
        <v>55357</v>
      </c>
      <c r="M226" s="37">
        <f t="shared" si="48"/>
        <v>22145530.147212088</v>
      </c>
      <c r="N226" s="194">
        <v>-476767.8511206955</v>
      </c>
      <c r="O226" s="37">
        <f t="shared" si="49"/>
        <v>21668762.296091393</v>
      </c>
      <c r="P226" s="194">
        <v>269517</v>
      </c>
      <c r="Q226" s="82">
        <f t="shared" si="50"/>
        <v>21938279.296091393</v>
      </c>
      <c r="R226" s="194">
        <v>-863254</v>
      </c>
      <c r="S226" s="82">
        <f t="shared" si="51"/>
        <v>21075025.296091393</v>
      </c>
      <c r="T226" s="194">
        <v>508144</v>
      </c>
      <c r="U226" s="82">
        <f t="shared" si="52"/>
        <v>21583169.296091393</v>
      </c>
      <c r="V226" s="194">
        <v>468159</v>
      </c>
      <c r="W226" s="262">
        <f t="shared" si="53"/>
        <v>22051328.296091393</v>
      </c>
      <c r="X226" s="194">
        <v>4071369</v>
      </c>
      <c r="Y226" s="262">
        <f t="shared" si="54"/>
        <v>26122697.296091393</v>
      </c>
      <c r="Z226" s="194">
        <v>422708</v>
      </c>
      <c r="AA226" s="262">
        <f t="shared" si="55"/>
        <v>26545405.296091393</v>
      </c>
      <c r="AB226" s="194">
        <v>279133</v>
      </c>
      <c r="AC226" s="262">
        <f t="shared" si="56"/>
        <v>26824538.296091393</v>
      </c>
      <c r="AD226" s="5"/>
      <c r="AE226"/>
      <c r="AF226" s="5"/>
      <c r="AG226" s="14"/>
    </row>
    <row r="227" spans="1:33" ht="15">
      <c r="A227" s="186">
        <v>2021</v>
      </c>
      <c r="B227" s="11" t="s">
        <v>447</v>
      </c>
      <c r="C227" s="41">
        <v>6964</v>
      </c>
      <c r="D227" s="17">
        <f t="shared" si="44"/>
        <v>9154304.818243332</v>
      </c>
      <c r="E227" s="13">
        <v>524107</v>
      </c>
      <c r="F227" s="31">
        <f t="shared" si="45"/>
        <v>9678411.818243332</v>
      </c>
      <c r="G227" s="53">
        <v>629144</v>
      </c>
      <c r="H227" s="34">
        <f t="shared" si="46"/>
        <v>10307555.818243332</v>
      </c>
      <c r="I227" s="101">
        <v>176230</v>
      </c>
      <c r="J227" s="31">
        <f t="shared" si="47"/>
        <v>10483785.818243332</v>
      </c>
      <c r="K227" s="200">
        <v>1632964</v>
      </c>
      <c r="L227" s="194">
        <v>28162</v>
      </c>
      <c r="M227" s="37">
        <f t="shared" si="48"/>
        <v>12144911.818243332</v>
      </c>
      <c r="N227" s="194">
        <v>-65823.06255276501</v>
      </c>
      <c r="O227" s="37">
        <f t="shared" si="49"/>
        <v>12079088.755690567</v>
      </c>
      <c r="P227" s="194">
        <v>206708</v>
      </c>
      <c r="Q227" s="82">
        <f t="shared" si="50"/>
        <v>12285796.755690567</v>
      </c>
      <c r="R227" s="194">
        <v>-491569</v>
      </c>
      <c r="S227" s="82">
        <f t="shared" si="51"/>
        <v>11794227.755690567</v>
      </c>
      <c r="T227" s="194">
        <v>54627</v>
      </c>
      <c r="U227" s="82">
        <f t="shared" si="52"/>
        <v>11848854.755690567</v>
      </c>
      <c r="V227" s="194">
        <v>191658</v>
      </c>
      <c r="W227" s="262">
        <f t="shared" si="53"/>
        <v>12040512.755690567</v>
      </c>
      <c r="X227" s="194">
        <v>1594009</v>
      </c>
      <c r="Y227" s="262">
        <f t="shared" si="54"/>
        <v>13634521.755690567</v>
      </c>
      <c r="Z227" s="194">
        <v>67643</v>
      </c>
      <c r="AA227" s="262">
        <f t="shared" si="55"/>
        <v>13702164.755690567</v>
      </c>
      <c r="AB227" s="194">
        <v>7244</v>
      </c>
      <c r="AC227" s="262">
        <f t="shared" si="56"/>
        <v>13709408.755690567</v>
      </c>
      <c r="AD227" s="5"/>
      <c r="AE227"/>
      <c r="AF227" s="5"/>
      <c r="AG227" s="14"/>
    </row>
    <row r="228" spans="1:33" ht="15">
      <c r="A228" s="186">
        <v>2023</v>
      </c>
      <c r="B228" s="11" t="s">
        <v>449</v>
      </c>
      <c r="C228" s="41">
        <v>10420</v>
      </c>
      <c r="D228" s="17">
        <f t="shared" si="44"/>
        <v>13697279.7538908</v>
      </c>
      <c r="E228" s="13">
        <v>7179593</v>
      </c>
      <c r="F228" s="31">
        <f t="shared" si="45"/>
        <v>20876872.753890797</v>
      </c>
      <c r="G228" s="53">
        <v>2087477</v>
      </c>
      <c r="H228" s="34">
        <f t="shared" si="46"/>
        <v>22964349.753890797</v>
      </c>
      <c r="I228" s="101">
        <v>798368</v>
      </c>
      <c r="J228" s="31">
        <f t="shared" si="47"/>
        <v>23762717.753890797</v>
      </c>
      <c r="K228" s="200">
        <v>5703848</v>
      </c>
      <c r="L228" s="194">
        <v>127959</v>
      </c>
      <c r="M228" s="37">
        <f t="shared" si="48"/>
        <v>29594524.753890797</v>
      </c>
      <c r="N228" s="194">
        <v>1037308.293538224</v>
      </c>
      <c r="O228" s="37">
        <f t="shared" si="49"/>
        <v>30631833.04742902</v>
      </c>
      <c r="P228" s="194">
        <v>1083766</v>
      </c>
      <c r="Q228" s="82">
        <f t="shared" si="50"/>
        <v>31715599.04742902</v>
      </c>
      <c r="R228" s="194">
        <v>265683</v>
      </c>
      <c r="S228" s="82">
        <f t="shared" si="51"/>
        <v>31981282.04742902</v>
      </c>
      <c r="T228" s="194">
        <v>1084280</v>
      </c>
      <c r="U228" s="82">
        <f t="shared" si="52"/>
        <v>33065562.04742902</v>
      </c>
      <c r="V228" s="194">
        <v>1810468</v>
      </c>
      <c r="W228" s="262">
        <f t="shared" si="53"/>
        <v>34876030.047429025</v>
      </c>
      <c r="X228" s="194">
        <v>5363751</v>
      </c>
      <c r="Y228" s="262">
        <f t="shared" si="54"/>
        <v>40239781.047429025</v>
      </c>
      <c r="Z228" s="194">
        <v>1407387</v>
      </c>
      <c r="AA228" s="262">
        <f t="shared" si="55"/>
        <v>41647168.047429025</v>
      </c>
      <c r="AB228" s="194">
        <v>1280310</v>
      </c>
      <c r="AC228" s="262">
        <f t="shared" si="56"/>
        <v>42927478.047429025</v>
      </c>
      <c r="AD228" s="5"/>
      <c r="AE228"/>
      <c r="AF228" s="5"/>
      <c r="AG228" s="14"/>
    </row>
    <row r="229" spans="1:33" ht="15">
      <c r="A229" s="186">
        <v>2026</v>
      </c>
      <c r="B229" s="11" t="s">
        <v>451</v>
      </c>
      <c r="C229" s="41">
        <v>10071</v>
      </c>
      <c r="D229" s="17">
        <f t="shared" si="44"/>
        <v>13238512.898410195</v>
      </c>
      <c r="E229" s="13">
        <v>2286950</v>
      </c>
      <c r="F229" s="31">
        <f t="shared" si="45"/>
        <v>15525462.898410195</v>
      </c>
      <c r="G229" s="53">
        <v>1240844</v>
      </c>
      <c r="H229" s="34">
        <f t="shared" si="46"/>
        <v>16766306.898410195</v>
      </c>
      <c r="I229" s="101">
        <v>168312</v>
      </c>
      <c r="J229" s="31">
        <f t="shared" si="47"/>
        <v>16934618.898410194</v>
      </c>
      <c r="K229" s="200">
        <v>3559513</v>
      </c>
      <c r="L229" s="194">
        <v>64459</v>
      </c>
      <c r="M229" s="37">
        <f t="shared" si="48"/>
        <v>20558590.898410194</v>
      </c>
      <c r="N229" s="194">
        <v>122906.39704639465</v>
      </c>
      <c r="O229" s="37">
        <f t="shared" si="49"/>
        <v>20681497.29545659</v>
      </c>
      <c r="P229" s="194">
        <v>151890</v>
      </c>
      <c r="Q229" s="82">
        <f t="shared" si="50"/>
        <v>20833387.29545659</v>
      </c>
      <c r="R229" s="194">
        <v>1748538</v>
      </c>
      <c r="S229" s="82">
        <f t="shared" si="51"/>
        <v>22581925.29545659</v>
      </c>
      <c r="T229" s="194">
        <v>165229</v>
      </c>
      <c r="U229" s="82">
        <f t="shared" si="52"/>
        <v>22747154.29545659</v>
      </c>
      <c r="V229" s="194">
        <v>270052</v>
      </c>
      <c r="W229" s="262">
        <f t="shared" si="53"/>
        <v>23017206.29545659</v>
      </c>
      <c r="X229" s="194">
        <v>4799166</v>
      </c>
      <c r="Y229" s="262">
        <f t="shared" si="54"/>
        <v>27816372.29545659</v>
      </c>
      <c r="Z229" s="194">
        <v>293329</v>
      </c>
      <c r="AA229" s="262">
        <f t="shared" si="55"/>
        <v>28109701.29545659</v>
      </c>
      <c r="AB229" s="194">
        <v>236258</v>
      </c>
      <c r="AC229" s="262">
        <f t="shared" si="56"/>
        <v>28345959.29545659</v>
      </c>
      <c r="AD229" s="5"/>
      <c r="AE229"/>
      <c r="AF229" s="5"/>
      <c r="AG229" s="14"/>
    </row>
    <row r="230" spans="1:33" ht="15">
      <c r="A230" s="186">
        <v>2029</v>
      </c>
      <c r="B230" s="11" t="s">
        <v>453</v>
      </c>
      <c r="C230" s="41">
        <v>15370</v>
      </c>
      <c r="D230" s="17">
        <f t="shared" si="44"/>
        <v>20204144.896094203</v>
      </c>
      <c r="E230" s="13">
        <v>5550184</v>
      </c>
      <c r="F230" s="31">
        <f t="shared" si="45"/>
        <v>25754328.896094203</v>
      </c>
      <c r="G230" s="53">
        <v>1938818</v>
      </c>
      <c r="H230" s="34">
        <f t="shared" si="46"/>
        <v>27693146.896094203</v>
      </c>
      <c r="I230" s="101">
        <v>1148808</v>
      </c>
      <c r="J230" s="31">
        <f t="shared" si="47"/>
        <v>28841954.896094203</v>
      </c>
      <c r="K230" s="200">
        <v>3318426</v>
      </c>
      <c r="L230" s="194">
        <v>139795</v>
      </c>
      <c r="M230" s="37">
        <f t="shared" si="48"/>
        <v>32300175.896094203</v>
      </c>
      <c r="N230" s="194">
        <v>649678.813981045</v>
      </c>
      <c r="O230" s="37">
        <f t="shared" si="49"/>
        <v>32949854.710075248</v>
      </c>
      <c r="P230" s="194">
        <v>755065</v>
      </c>
      <c r="Q230" s="82">
        <f t="shared" si="50"/>
        <v>33704919.710075244</v>
      </c>
      <c r="R230" s="194">
        <v>317928</v>
      </c>
      <c r="S230" s="82">
        <f t="shared" si="51"/>
        <v>34022847.710075244</v>
      </c>
      <c r="T230" s="194">
        <v>866941</v>
      </c>
      <c r="U230" s="82">
        <f t="shared" si="52"/>
        <v>34889788.710075244</v>
      </c>
      <c r="V230" s="194">
        <v>1495167</v>
      </c>
      <c r="W230" s="262">
        <f t="shared" si="53"/>
        <v>36384955.710075244</v>
      </c>
      <c r="X230" s="194">
        <v>5380964</v>
      </c>
      <c r="Y230" s="262">
        <f t="shared" si="54"/>
        <v>41765919.710075244</v>
      </c>
      <c r="Z230" s="194">
        <v>1326761</v>
      </c>
      <c r="AA230" s="262">
        <f t="shared" si="55"/>
        <v>43092680.710075244</v>
      </c>
      <c r="AB230" s="194">
        <v>1300775</v>
      </c>
      <c r="AC230" s="262">
        <f t="shared" si="56"/>
        <v>44393455.710075244</v>
      </c>
      <c r="AD230" s="5"/>
      <c r="AE230"/>
      <c r="AF230" s="5"/>
      <c r="AG230" s="14"/>
    </row>
    <row r="231" spans="1:33" ht="15">
      <c r="A231" s="186">
        <v>2031</v>
      </c>
      <c r="B231" s="11" t="s">
        <v>455</v>
      </c>
      <c r="C231" s="41">
        <v>10887</v>
      </c>
      <c r="D231" s="17">
        <f t="shared" si="44"/>
        <v>14311159.758215848</v>
      </c>
      <c r="E231" s="13">
        <v>4069475</v>
      </c>
      <c r="F231" s="31">
        <f t="shared" si="45"/>
        <v>18380634.75821585</v>
      </c>
      <c r="G231" s="53">
        <v>1079194</v>
      </c>
      <c r="H231" s="34">
        <f t="shared" si="46"/>
        <v>19459828.75821585</v>
      </c>
      <c r="I231" s="101">
        <v>908797</v>
      </c>
      <c r="J231" s="31">
        <f t="shared" si="47"/>
        <v>20368625.75821585</v>
      </c>
      <c r="K231" s="200">
        <v>3078010</v>
      </c>
      <c r="L231" s="194">
        <v>160662</v>
      </c>
      <c r="M231" s="37">
        <f t="shared" si="48"/>
        <v>23607297.75821585</v>
      </c>
      <c r="N231" s="194">
        <v>158868.0089012161</v>
      </c>
      <c r="O231" s="37">
        <f t="shared" si="49"/>
        <v>23766165.767117064</v>
      </c>
      <c r="P231" s="194">
        <v>358501</v>
      </c>
      <c r="Q231" s="82">
        <f t="shared" si="50"/>
        <v>24124666.767117064</v>
      </c>
      <c r="R231" s="194">
        <v>110168</v>
      </c>
      <c r="S231" s="82">
        <f t="shared" si="51"/>
        <v>24234834.767117064</v>
      </c>
      <c r="T231" s="194">
        <v>428174</v>
      </c>
      <c r="U231" s="82">
        <f t="shared" si="52"/>
        <v>24663008.767117064</v>
      </c>
      <c r="V231" s="194">
        <v>512761</v>
      </c>
      <c r="W231" s="262">
        <f t="shared" si="53"/>
        <v>25175769.767117064</v>
      </c>
      <c r="X231" s="194">
        <v>4173184</v>
      </c>
      <c r="Y231" s="262">
        <f t="shared" si="54"/>
        <v>29348953.767117064</v>
      </c>
      <c r="Z231" s="194">
        <v>637159</v>
      </c>
      <c r="AA231" s="262">
        <f t="shared" si="55"/>
        <v>29986112.767117064</v>
      </c>
      <c r="AB231" s="194">
        <v>492008</v>
      </c>
      <c r="AC231" s="262">
        <f t="shared" si="56"/>
        <v>30478120.767117064</v>
      </c>
      <c r="AD231" s="5"/>
      <c r="AE231"/>
      <c r="AF231" s="5"/>
      <c r="AG231" s="14"/>
    </row>
    <row r="232" spans="1:33" ht="15">
      <c r="A232" s="186">
        <v>2034</v>
      </c>
      <c r="B232" s="11" t="s">
        <v>457</v>
      </c>
      <c r="C232" s="41">
        <v>7047</v>
      </c>
      <c r="D232" s="17">
        <f t="shared" si="44"/>
        <v>9263409.829718662</v>
      </c>
      <c r="E232" s="13">
        <v>2221830</v>
      </c>
      <c r="F232" s="31">
        <f t="shared" si="45"/>
        <v>11485239.829718662</v>
      </c>
      <c r="G232" s="53">
        <v>559285</v>
      </c>
      <c r="H232" s="34">
        <f t="shared" si="46"/>
        <v>12044524.829718662</v>
      </c>
      <c r="I232" s="101">
        <v>626840</v>
      </c>
      <c r="J232" s="31">
        <f t="shared" si="47"/>
        <v>12671364.829718662</v>
      </c>
      <c r="K232" s="200">
        <v>1768122</v>
      </c>
      <c r="L232" s="194">
        <v>36498</v>
      </c>
      <c r="M232" s="37">
        <f t="shared" si="48"/>
        <v>14475984.829718662</v>
      </c>
      <c r="N232" s="194">
        <v>-33752.16453321837</v>
      </c>
      <c r="O232" s="37">
        <f t="shared" si="49"/>
        <v>14442232.665185444</v>
      </c>
      <c r="P232" s="194">
        <v>224273</v>
      </c>
      <c r="Q232" s="82">
        <f t="shared" si="50"/>
        <v>14666505.665185444</v>
      </c>
      <c r="R232" s="194">
        <v>633693</v>
      </c>
      <c r="S232" s="82">
        <f t="shared" si="51"/>
        <v>15300198.665185444</v>
      </c>
      <c r="T232" s="194">
        <v>185853</v>
      </c>
      <c r="U232" s="82">
        <f t="shared" si="52"/>
        <v>15486051.665185444</v>
      </c>
      <c r="V232" s="194">
        <v>438418</v>
      </c>
      <c r="W232" s="262">
        <f t="shared" si="53"/>
        <v>15924469.665185444</v>
      </c>
      <c r="X232" s="194">
        <v>1028829</v>
      </c>
      <c r="Y232" s="262">
        <f t="shared" si="54"/>
        <v>16953298.665185444</v>
      </c>
      <c r="Z232" s="194">
        <v>222274</v>
      </c>
      <c r="AA232" s="262">
        <f t="shared" si="55"/>
        <v>17175572.665185444</v>
      </c>
      <c r="AB232" s="194">
        <v>175408</v>
      </c>
      <c r="AC232" s="262">
        <f t="shared" si="56"/>
        <v>17350980.665185444</v>
      </c>
      <c r="AD232" s="5"/>
      <c r="AE232"/>
      <c r="AF232" s="5"/>
      <c r="AG232" s="14"/>
    </row>
    <row r="233" spans="1:33" ht="15">
      <c r="A233" s="186">
        <v>2039</v>
      </c>
      <c r="B233" s="11" t="s">
        <v>459</v>
      </c>
      <c r="C233" s="41">
        <v>7375</v>
      </c>
      <c r="D233" s="17">
        <f t="shared" si="44"/>
        <v>9694571.802777797</v>
      </c>
      <c r="E233" s="13">
        <v>3181736</v>
      </c>
      <c r="F233" s="31">
        <f t="shared" si="45"/>
        <v>12876307.802777797</v>
      </c>
      <c r="G233" s="53">
        <v>1481369</v>
      </c>
      <c r="H233" s="34">
        <f t="shared" si="46"/>
        <v>14357676.802777797</v>
      </c>
      <c r="I233" s="101">
        <v>259378</v>
      </c>
      <c r="J233" s="31">
        <f t="shared" si="47"/>
        <v>14617054.802777797</v>
      </c>
      <c r="K233" s="200">
        <v>3024002</v>
      </c>
      <c r="L233" s="194">
        <v>166594</v>
      </c>
      <c r="M233" s="37">
        <f t="shared" si="48"/>
        <v>17807650.802777797</v>
      </c>
      <c r="N233" s="194">
        <v>186323.17944763973</v>
      </c>
      <c r="O233" s="37">
        <f t="shared" si="49"/>
        <v>17993973.982225437</v>
      </c>
      <c r="P233" s="194">
        <v>724689</v>
      </c>
      <c r="Q233" s="82">
        <f t="shared" si="50"/>
        <v>18718662.982225437</v>
      </c>
      <c r="R233" s="194">
        <v>-145857</v>
      </c>
      <c r="S233" s="82">
        <f t="shared" si="51"/>
        <v>18572805.982225437</v>
      </c>
      <c r="T233" s="194">
        <v>307874</v>
      </c>
      <c r="U233" s="82">
        <f t="shared" si="52"/>
        <v>18880679.982225437</v>
      </c>
      <c r="V233" s="194">
        <v>244286</v>
      </c>
      <c r="W233" s="262">
        <f t="shared" si="53"/>
        <v>19124965.982225437</v>
      </c>
      <c r="X233" s="194">
        <v>2977860</v>
      </c>
      <c r="Y233" s="262">
        <f t="shared" si="54"/>
        <v>22102825.982225437</v>
      </c>
      <c r="Z233" s="194">
        <v>253621</v>
      </c>
      <c r="AA233" s="262">
        <f t="shared" si="55"/>
        <v>22356446.982225437</v>
      </c>
      <c r="AB233" s="194">
        <v>217631</v>
      </c>
      <c r="AC233" s="262">
        <f t="shared" si="56"/>
        <v>22574077.982225437</v>
      </c>
      <c r="AD233" s="5"/>
      <c r="AE233"/>
      <c r="AF233" s="5"/>
      <c r="AG233" s="14"/>
    </row>
    <row r="234" spans="1:33" ht="15">
      <c r="A234" s="186">
        <v>2061</v>
      </c>
      <c r="B234" s="11" t="s">
        <v>461</v>
      </c>
      <c r="C234" s="41">
        <v>10728</v>
      </c>
      <c r="D234" s="17">
        <f t="shared" si="44"/>
        <v>14102151.362739012</v>
      </c>
      <c r="E234" s="13">
        <v>2041793</v>
      </c>
      <c r="F234" s="31">
        <f t="shared" si="45"/>
        <v>16143944.362739012</v>
      </c>
      <c r="G234" s="53">
        <v>942116</v>
      </c>
      <c r="H234" s="34">
        <f t="shared" si="46"/>
        <v>17086060.36273901</v>
      </c>
      <c r="I234" s="101">
        <v>327443</v>
      </c>
      <c r="J234" s="31">
        <f t="shared" si="47"/>
        <v>17413503.36273901</v>
      </c>
      <c r="K234" s="200">
        <v>2360619</v>
      </c>
      <c r="L234" s="194">
        <v>52248</v>
      </c>
      <c r="M234" s="37">
        <f t="shared" si="48"/>
        <v>19826370.36273901</v>
      </c>
      <c r="N234" s="194">
        <v>8385.397032443434</v>
      </c>
      <c r="O234" s="37">
        <f t="shared" si="49"/>
        <v>19834755.759771455</v>
      </c>
      <c r="P234" s="194">
        <v>153523</v>
      </c>
      <c r="Q234" s="82">
        <f t="shared" si="50"/>
        <v>19988278.759771455</v>
      </c>
      <c r="R234" s="194">
        <v>312543</v>
      </c>
      <c r="S234" s="82">
        <f t="shared" si="51"/>
        <v>20300821.759771455</v>
      </c>
      <c r="T234" s="194">
        <v>211741</v>
      </c>
      <c r="U234" s="82">
        <f t="shared" si="52"/>
        <v>20512562.759771455</v>
      </c>
      <c r="V234" s="194">
        <v>582672</v>
      </c>
      <c r="W234" s="262">
        <f t="shared" si="53"/>
        <v>21095234.759771455</v>
      </c>
      <c r="X234" s="194">
        <v>4176057</v>
      </c>
      <c r="Y234" s="262">
        <f t="shared" si="54"/>
        <v>25271291.759771455</v>
      </c>
      <c r="Z234" s="194">
        <v>268294</v>
      </c>
      <c r="AA234" s="262">
        <f t="shared" si="55"/>
        <v>25539585.759771455</v>
      </c>
      <c r="AB234" s="194">
        <v>203286</v>
      </c>
      <c r="AC234" s="262">
        <f t="shared" si="56"/>
        <v>25742871.759771455</v>
      </c>
      <c r="AD234" s="5"/>
      <c r="AE234"/>
      <c r="AF234" s="5"/>
      <c r="AG234" s="14"/>
    </row>
    <row r="235" spans="1:33" ht="15">
      <c r="A235" s="186">
        <v>2062</v>
      </c>
      <c r="B235" s="11" t="s">
        <v>463</v>
      </c>
      <c r="C235" s="41">
        <v>20131</v>
      </c>
      <c r="D235" s="17">
        <f t="shared" si="44"/>
        <v>26462566.096504383</v>
      </c>
      <c r="E235" s="13">
        <v>7451293</v>
      </c>
      <c r="F235" s="31">
        <f t="shared" si="45"/>
        <v>33913859.09650438</v>
      </c>
      <c r="G235" s="53">
        <v>2764709</v>
      </c>
      <c r="H235" s="34">
        <f t="shared" si="46"/>
        <v>36678568.09650438</v>
      </c>
      <c r="I235" s="101">
        <v>606280</v>
      </c>
      <c r="J235" s="31">
        <f t="shared" si="47"/>
        <v>37284848.09650438</v>
      </c>
      <c r="K235" s="200">
        <v>5137734</v>
      </c>
      <c r="L235" s="194">
        <v>228530</v>
      </c>
      <c r="M235" s="37">
        <f t="shared" si="48"/>
        <v>42651112.09650438</v>
      </c>
      <c r="N235" s="194">
        <v>370268.36182513833</v>
      </c>
      <c r="O235" s="37">
        <f t="shared" si="49"/>
        <v>43021380.45832952</v>
      </c>
      <c r="P235" s="194">
        <v>403348</v>
      </c>
      <c r="Q235" s="82">
        <f t="shared" si="50"/>
        <v>43424728.45832952</v>
      </c>
      <c r="R235" s="194">
        <v>-248224</v>
      </c>
      <c r="S235" s="82">
        <f t="shared" si="51"/>
        <v>43176504.45832952</v>
      </c>
      <c r="T235" s="194">
        <v>640075</v>
      </c>
      <c r="U235" s="82">
        <f t="shared" si="52"/>
        <v>43816579.45832952</v>
      </c>
      <c r="V235" s="194">
        <v>895745</v>
      </c>
      <c r="W235" s="262">
        <f t="shared" si="53"/>
        <v>44712324.45832952</v>
      </c>
      <c r="X235" s="194">
        <v>8066168</v>
      </c>
      <c r="Y235" s="262">
        <f t="shared" si="54"/>
        <v>52778492.45832952</v>
      </c>
      <c r="Z235" s="194">
        <v>1438937</v>
      </c>
      <c r="AA235" s="262">
        <f t="shared" si="55"/>
        <v>54217429.45832952</v>
      </c>
      <c r="AB235" s="194">
        <v>901923</v>
      </c>
      <c r="AC235" s="262">
        <f t="shared" si="56"/>
        <v>55119352.45832952</v>
      </c>
      <c r="AD235" s="5"/>
      <c r="AE235"/>
      <c r="AF235" s="5"/>
      <c r="AG235" s="14"/>
    </row>
    <row r="236" spans="1:33" ht="15">
      <c r="A236" s="186">
        <v>2080</v>
      </c>
      <c r="B236" s="11" t="s">
        <v>465</v>
      </c>
      <c r="C236" s="41">
        <v>55230</v>
      </c>
      <c r="D236" s="17">
        <f t="shared" si="44"/>
        <v>72600840.76846342</v>
      </c>
      <c r="E236" s="13">
        <v>10506705</v>
      </c>
      <c r="F236" s="31">
        <f t="shared" si="45"/>
        <v>83107545.76846342</v>
      </c>
      <c r="G236" s="53">
        <v>4676331</v>
      </c>
      <c r="H236" s="34">
        <f t="shared" si="46"/>
        <v>87783876.76846342</v>
      </c>
      <c r="I236" s="101">
        <v>1762745</v>
      </c>
      <c r="J236" s="31">
        <f t="shared" si="47"/>
        <v>89546621.76846342</v>
      </c>
      <c r="K236" s="200">
        <v>9218923</v>
      </c>
      <c r="L236" s="194">
        <v>-559</v>
      </c>
      <c r="M236" s="37">
        <f t="shared" si="48"/>
        <v>98764985.76846342</v>
      </c>
      <c r="N236" s="194">
        <v>-176837.89615008235</v>
      </c>
      <c r="O236" s="37">
        <f t="shared" si="49"/>
        <v>98588147.87231334</v>
      </c>
      <c r="P236" s="194">
        <v>1421947</v>
      </c>
      <c r="Q236" s="82">
        <f t="shared" si="50"/>
        <v>100010094.87231334</v>
      </c>
      <c r="R236" s="194">
        <v>3092423</v>
      </c>
      <c r="S236" s="82">
        <f t="shared" si="51"/>
        <v>103102517.87231334</v>
      </c>
      <c r="T236" s="194">
        <v>2681669</v>
      </c>
      <c r="U236" s="82">
        <f t="shared" si="52"/>
        <v>105784186.87231334</v>
      </c>
      <c r="V236" s="194">
        <v>3530685</v>
      </c>
      <c r="W236" s="262">
        <f t="shared" si="53"/>
        <v>109314871.87231334</v>
      </c>
      <c r="X236" s="194">
        <v>8275002</v>
      </c>
      <c r="Y236" s="262">
        <f t="shared" si="54"/>
        <v>117589873.87231334</v>
      </c>
      <c r="Z236" s="194">
        <v>4635943</v>
      </c>
      <c r="AA236" s="262">
        <f t="shared" si="55"/>
        <v>122225816.87231334</v>
      </c>
      <c r="AB236" s="194">
        <v>3127932</v>
      </c>
      <c r="AC236" s="262">
        <f t="shared" si="56"/>
        <v>125353748.87231334</v>
      </c>
      <c r="AD236" s="5"/>
      <c r="AE236"/>
      <c r="AF236" s="5"/>
      <c r="AG236" s="14"/>
    </row>
    <row r="237" spans="1:33" ht="15">
      <c r="A237" s="186">
        <v>2081</v>
      </c>
      <c r="B237" s="11" t="s">
        <v>467</v>
      </c>
      <c r="C237" s="41">
        <v>47717</v>
      </c>
      <c r="D237" s="17">
        <f t="shared" si="44"/>
        <v>62724865.45263026</v>
      </c>
      <c r="E237" s="13">
        <v>11076387</v>
      </c>
      <c r="F237" s="31">
        <f t="shared" si="45"/>
        <v>73801252.45263025</v>
      </c>
      <c r="G237" s="53">
        <v>3717765</v>
      </c>
      <c r="H237" s="34">
        <f t="shared" si="46"/>
        <v>77519017.45263025</v>
      </c>
      <c r="I237" s="101">
        <v>1038387</v>
      </c>
      <c r="J237" s="31">
        <f t="shared" si="47"/>
        <v>78557404.45263025</v>
      </c>
      <c r="K237" s="200">
        <v>7469706</v>
      </c>
      <c r="L237" s="194">
        <v>-108562</v>
      </c>
      <c r="M237" s="37">
        <f t="shared" si="48"/>
        <v>85918548.45263025</v>
      </c>
      <c r="N237" s="194">
        <v>344249.8650444746</v>
      </c>
      <c r="O237" s="37">
        <f t="shared" si="49"/>
        <v>86262798.31767473</v>
      </c>
      <c r="P237" s="194">
        <v>852005</v>
      </c>
      <c r="Q237" s="82">
        <f t="shared" si="50"/>
        <v>87114803.31767473</v>
      </c>
      <c r="R237" s="194">
        <v>3930200</v>
      </c>
      <c r="S237" s="82">
        <f t="shared" si="51"/>
        <v>91045003.31767473</v>
      </c>
      <c r="T237" s="194">
        <v>2022444</v>
      </c>
      <c r="U237" s="82">
        <f t="shared" si="52"/>
        <v>93067447.31767473</v>
      </c>
      <c r="V237" s="194">
        <v>2748405</v>
      </c>
      <c r="W237" s="262">
        <f t="shared" si="53"/>
        <v>95815852.31767473</v>
      </c>
      <c r="X237" s="194">
        <v>5857899</v>
      </c>
      <c r="Y237" s="262">
        <f t="shared" si="54"/>
        <v>101673751.31767473</v>
      </c>
      <c r="Z237" s="194">
        <v>4715200</v>
      </c>
      <c r="AA237" s="262">
        <f t="shared" si="55"/>
        <v>106388951.31767473</v>
      </c>
      <c r="AB237" s="194">
        <v>2772197</v>
      </c>
      <c r="AC237" s="262">
        <f t="shared" si="56"/>
        <v>109161148.31767473</v>
      </c>
      <c r="AD237" s="5"/>
      <c r="AE237"/>
      <c r="AF237" s="5"/>
      <c r="AG237" s="14"/>
    </row>
    <row r="238" spans="1:33" ht="15">
      <c r="A238" s="186">
        <v>2082</v>
      </c>
      <c r="B238" s="11" t="s">
        <v>469</v>
      </c>
      <c r="C238" s="41">
        <v>10982</v>
      </c>
      <c r="D238" s="17">
        <f t="shared" si="44"/>
        <v>14436038.988217732</v>
      </c>
      <c r="E238" s="13">
        <v>3109270</v>
      </c>
      <c r="F238" s="31">
        <f t="shared" si="45"/>
        <v>17545308.988217734</v>
      </c>
      <c r="G238" s="53">
        <v>905736</v>
      </c>
      <c r="H238" s="34">
        <f t="shared" si="46"/>
        <v>18451044.988217734</v>
      </c>
      <c r="I238" s="101">
        <v>615743</v>
      </c>
      <c r="J238" s="31">
        <f t="shared" si="47"/>
        <v>19066787.988217734</v>
      </c>
      <c r="K238" s="200">
        <v>2719258</v>
      </c>
      <c r="L238" s="194">
        <v>37025</v>
      </c>
      <c r="M238" s="37">
        <f t="shared" si="48"/>
        <v>21823070.988217734</v>
      </c>
      <c r="N238" s="194">
        <v>-51625.348787255585</v>
      </c>
      <c r="O238" s="37">
        <f t="shared" si="49"/>
        <v>21771445.63943048</v>
      </c>
      <c r="P238" s="194">
        <v>84978</v>
      </c>
      <c r="Q238" s="82">
        <f t="shared" si="50"/>
        <v>21856423.63943048</v>
      </c>
      <c r="R238" s="194">
        <v>1176651</v>
      </c>
      <c r="S238" s="82">
        <f t="shared" si="51"/>
        <v>23033074.63943048</v>
      </c>
      <c r="T238" s="194">
        <v>175673</v>
      </c>
      <c r="U238" s="82">
        <f t="shared" si="52"/>
        <v>23208747.63943048</v>
      </c>
      <c r="V238" s="194">
        <v>513143</v>
      </c>
      <c r="W238" s="262">
        <f t="shared" si="53"/>
        <v>23721890.63943048</v>
      </c>
      <c r="X238" s="194">
        <v>4248088</v>
      </c>
      <c r="Y238" s="262">
        <f t="shared" si="54"/>
        <v>27969978.63943048</v>
      </c>
      <c r="Z238" s="194">
        <v>504097</v>
      </c>
      <c r="AA238" s="262">
        <f t="shared" si="55"/>
        <v>28474075.63943048</v>
      </c>
      <c r="AB238" s="194">
        <v>311377</v>
      </c>
      <c r="AC238" s="262">
        <f t="shared" si="56"/>
        <v>28785452.63943048</v>
      </c>
      <c r="AD238" s="5"/>
      <c r="AE238"/>
      <c r="AF238" s="5"/>
      <c r="AG238" s="14"/>
    </row>
    <row r="239" spans="1:33" ht="15">
      <c r="A239" s="186">
        <v>2083</v>
      </c>
      <c r="B239" s="11" t="s">
        <v>471</v>
      </c>
      <c r="C239" s="41">
        <v>15320</v>
      </c>
      <c r="D239" s="17">
        <f t="shared" si="44"/>
        <v>20138418.985566895</v>
      </c>
      <c r="E239" s="13">
        <v>2928444</v>
      </c>
      <c r="F239" s="31">
        <f t="shared" si="45"/>
        <v>23066862.985566895</v>
      </c>
      <c r="G239" s="53">
        <v>759634</v>
      </c>
      <c r="H239" s="34">
        <f t="shared" si="46"/>
        <v>23826496.985566895</v>
      </c>
      <c r="I239" s="101">
        <v>381431</v>
      </c>
      <c r="J239" s="31">
        <f t="shared" si="47"/>
        <v>24207927.985566895</v>
      </c>
      <c r="K239" s="200">
        <v>2763974</v>
      </c>
      <c r="L239" s="194">
        <v>64864</v>
      </c>
      <c r="M239" s="37">
        <f t="shared" si="48"/>
        <v>27036765.985566895</v>
      </c>
      <c r="N239" s="194">
        <v>-37722.78723554686</v>
      </c>
      <c r="O239" s="37">
        <f t="shared" si="49"/>
        <v>26999043.19833135</v>
      </c>
      <c r="P239" s="194">
        <v>162911</v>
      </c>
      <c r="Q239" s="82">
        <f t="shared" si="50"/>
        <v>27161954.19833135</v>
      </c>
      <c r="R239" s="194">
        <v>533758</v>
      </c>
      <c r="S239" s="82">
        <f t="shared" si="51"/>
        <v>27695712.19833135</v>
      </c>
      <c r="T239" s="194">
        <v>171158</v>
      </c>
      <c r="U239" s="82">
        <f t="shared" si="52"/>
        <v>27866870.19833135</v>
      </c>
      <c r="V239" s="194">
        <v>562835</v>
      </c>
      <c r="W239" s="262">
        <f t="shared" si="53"/>
        <v>28429705.19833135</v>
      </c>
      <c r="X239" s="194">
        <v>4886109</v>
      </c>
      <c r="Y239" s="262">
        <f t="shared" si="54"/>
        <v>33315814.19833135</v>
      </c>
      <c r="Z239" s="194">
        <v>603286</v>
      </c>
      <c r="AA239" s="262">
        <f t="shared" si="55"/>
        <v>33919100.19833135</v>
      </c>
      <c r="AB239" s="194">
        <v>153739</v>
      </c>
      <c r="AC239" s="262">
        <f t="shared" si="56"/>
        <v>34072839.19833135</v>
      </c>
      <c r="AD239" s="5"/>
      <c r="AE239"/>
      <c r="AF239" s="5"/>
      <c r="AG239" s="14"/>
    </row>
    <row r="240" spans="1:33" ht="15">
      <c r="A240" s="186">
        <v>2084</v>
      </c>
      <c r="B240" s="11" t="s">
        <v>473</v>
      </c>
      <c r="C240" s="41">
        <v>21910</v>
      </c>
      <c r="D240" s="17">
        <f t="shared" si="44"/>
        <v>28801093.993065972</v>
      </c>
      <c r="E240" s="13">
        <v>3764680</v>
      </c>
      <c r="F240" s="31">
        <f t="shared" si="45"/>
        <v>32565773.993065972</v>
      </c>
      <c r="G240" s="53">
        <v>1411821</v>
      </c>
      <c r="H240" s="34">
        <f t="shared" si="46"/>
        <v>33977594.99306597</v>
      </c>
      <c r="I240" s="101">
        <v>642289</v>
      </c>
      <c r="J240" s="31">
        <f t="shared" si="47"/>
        <v>34619883.99306597</v>
      </c>
      <c r="K240" s="200">
        <v>2487326</v>
      </c>
      <c r="L240" s="194">
        <v>47073</v>
      </c>
      <c r="M240" s="37">
        <f t="shared" si="48"/>
        <v>37154282.99306597</v>
      </c>
      <c r="N240" s="194">
        <v>-661393.5468884408</v>
      </c>
      <c r="O240" s="37">
        <f t="shared" si="49"/>
        <v>36492889.44617753</v>
      </c>
      <c r="P240" s="194">
        <v>235583</v>
      </c>
      <c r="Q240" s="82">
        <f t="shared" si="50"/>
        <v>36728472.44617753</v>
      </c>
      <c r="R240" s="194">
        <v>205983</v>
      </c>
      <c r="S240" s="82">
        <f t="shared" si="51"/>
        <v>36934455.44617753</v>
      </c>
      <c r="T240" s="194">
        <v>261518</v>
      </c>
      <c r="U240" s="82">
        <f t="shared" si="52"/>
        <v>37195973.44617753</v>
      </c>
      <c r="V240" s="194">
        <v>471299</v>
      </c>
      <c r="W240" s="262">
        <f t="shared" si="53"/>
        <v>37667272.44617753</v>
      </c>
      <c r="X240" s="194">
        <v>6838469</v>
      </c>
      <c r="Y240" s="262">
        <f t="shared" si="54"/>
        <v>44505741.44617753</v>
      </c>
      <c r="Z240" s="194">
        <v>746557</v>
      </c>
      <c r="AA240" s="262">
        <f t="shared" si="55"/>
        <v>45252298.44617753</v>
      </c>
      <c r="AB240" s="194">
        <v>329944</v>
      </c>
      <c r="AC240" s="262">
        <f t="shared" si="56"/>
        <v>45582242.44617753</v>
      </c>
      <c r="AD240" s="5"/>
      <c r="AE240"/>
      <c r="AF240" s="5"/>
      <c r="AG240" s="14"/>
    </row>
    <row r="241" spans="1:33" ht="15">
      <c r="A241" s="186">
        <v>2085</v>
      </c>
      <c r="B241" s="11" t="s">
        <v>475</v>
      </c>
      <c r="C241" s="41">
        <v>25400</v>
      </c>
      <c r="D241" s="17">
        <f t="shared" si="44"/>
        <v>33388762.547872007</v>
      </c>
      <c r="E241" s="13">
        <v>4260217</v>
      </c>
      <c r="F241" s="31">
        <f t="shared" si="45"/>
        <v>37648979.54787201</v>
      </c>
      <c r="G241" s="53">
        <v>1466302</v>
      </c>
      <c r="H241" s="34">
        <f t="shared" si="46"/>
        <v>39115281.54787201</v>
      </c>
      <c r="I241" s="101">
        <v>493973</v>
      </c>
      <c r="J241" s="31">
        <f t="shared" si="47"/>
        <v>39609254.54787201</v>
      </c>
      <c r="K241" s="200">
        <v>4241600</v>
      </c>
      <c r="L241" s="194">
        <v>-1896</v>
      </c>
      <c r="M241" s="37">
        <f t="shared" si="48"/>
        <v>43848958.54787201</v>
      </c>
      <c r="N241" s="194">
        <v>-207491.5819701627</v>
      </c>
      <c r="O241" s="37">
        <f t="shared" si="49"/>
        <v>43641466.965901844</v>
      </c>
      <c r="P241" s="194">
        <v>9077</v>
      </c>
      <c r="Q241" s="82">
        <f t="shared" si="50"/>
        <v>43650543.965901844</v>
      </c>
      <c r="R241" s="194">
        <v>1640171</v>
      </c>
      <c r="S241" s="82">
        <f t="shared" si="51"/>
        <v>45290714.965901844</v>
      </c>
      <c r="T241" s="194">
        <v>426034</v>
      </c>
      <c r="U241" s="82">
        <f t="shared" si="52"/>
        <v>45716748.965901844</v>
      </c>
      <c r="V241" s="194">
        <v>331121</v>
      </c>
      <c r="W241" s="262">
        <f t="shared" si="53"/>
        <v>46047869.965901844</v>
      </c>
      <c r="X241" s="194">
        <v>5673475</v>
      </c>
      <c r="Y241" s="262">
        <f t="shared" si="54"/>
        <v>51721344.965901844</v>
      </c>
      <c r="Z241" s="194">
        <v>1006984</v>
      </c>
      <c r="AA241" s="262">
        <f t="shared" si="55"/>
        <v>52728328.965901844</v>
      </c>
      <c r="AB241" s="194">
        <v>411568</v>
      </c>
      <c r="AC241" s="262">
        <f t="shared" si="56"/>
        <v>53139896.965901844</v>
      </c>
      <c r="AD241" s="5"/>
      <c r="AE241"/>
      <c r="AF241" s="5"/>
      <c r="AG241" s="14"/>
    </row>
    <row r="242" spans="1:33" ht="15">
      <c r="A242" s="186">
        <v>2101</v>
      </c>
      <c r="B242" s="11" t="s">
        <v>477</v>
      </c>
      <c r="C242" s="41">
        <v>5975</v>
      </c>
      <c r="D242" s="17">
        <f t="shared" si="44"/>
        <v>7854246.308013198</v>
      </c>
      <c r="E242" s="13">
        <v>2189427</v>
      </c>
      <c r="F242" s="31">
        <f t="shared" si="45"/>
        <v>10043673.308013197</v>
      </c>
      <c r="G242" s="53">
        <v>637680</v>
      </c>
      <c r="H242" s="34">
        <f t="shared" si="46"/>
        <v>10681353.308013197</v>
      </c>
      <c r="I242" s="101">
        <v>225345</v>
      </c>
      <c r="J242" s="31">
        <f t="shared" si="47"/>
        <v>10906698.308013197</v>
      </c>
      <c r="K242" s="200">
        <v>38531</v>
      </c>
      <c r="L242" s="194">
        <v>72383</v>
      </c>
      <c r="M242" s="37">
        <f t="shared" si="48"/>
        <v>11017612.308013197</v>
      </c>
      <c r="N242" s="194">
        <v>-21106.654616996646</v>
      </c>
      <c r="O242" s="37">
        <f t="shared" si="49"/>
        <v>10996505.6533962</v>
      </c>
      <c r="P242" s="194">
        <v>52537</v>
      </c>
      <c r="Q242" s="82">
        <f t="shared" si="50"/>
        <v>11049042.6533962</v>
      </c>
      <c r="R242" s="194">
        <v>189404</v>
      </c>
      <c r="S242" s="82">
        <f t="shared" si="51"/>
        <v>11238446.6533962</v>
      </c>
      <c r="T242" s="194">
        <v>78345</v>
      </c>
      <c r="U242" s="82">
        <f t="shared" si="52"/>
        <v>11316791.6533962</v>
      </c>
      <c r="V242" s="194">
        <v>133192</v>
      </c>
      <c r="W242" s="262">
        <f t="shared" si="53"/>
        <v>11449983.6533962</v>
      </c>
      <c r="X242" s="194">
        <v>1362173</v>
      </c>
      <c r="Y242" s="262">
        <f t="shared" si="54"/>
        <v>12812156.6533962</v>
      </c>
      <c r="Z242" s="194">
        <v>98429</v>
      </c>
      <c r="AA242" s="262">
        <f t="shared" si="55"/>
        <v>12910585.6533962</v>
      </c>
      <c r="AB242" s="194">
        <v>35216</v>
      </c>
      <c r="AC242" s="262">
        <f t="shared" si="56"/>
        <v>12945801.6533962</v>
      </c>
      <c r="AD242" s="5"/>
      <c r="AE242"/>
      <c r="AF242" s="5"/>
      <c r="AG242" s="14"/>
    </row>
    <row r="243" spans="1:33" ht="15">
      <c r="A243" s="186">
        <v>2104</v>
      </c>
      <c r="B243" s="11" t="s">
        <v>479</v>
      </c>
      <c r="C243" s="41">
        <v>10055</v>
      </c>
      <c r="D243" s="17">
        <f t="shared" si="44"/>
        <v>13217480.607041458</v>
      </c>
      <c r="E243" s="13">
        <v>2097322</v>
      </c>
      <c r="F243" s="31">
        <f t="shared" si="45"/>
        <v>15314802.607041458</v>
      </c>
      <c r="G243" s="53">
        <v>547909</v>
      </c>
      <c r="H243" s="34">
        <f t="shared" si="46"/>
        <v>15862711.607041458</v>
      </c>
      <c r="I243" s="101">
        <v>143779</v>
      </c>
      <c r="J243" s="31">
        <f t="shared" si="47"/>
        <v>16006490.607041458</v>
      </c>
      <c r="K243" s="200">
        <v>1076077</v>
      </c>
      <c r="L243" s="194">
        <v>29988</v>
      </c>
      <c r="M243" s="37">
        <f t="shared" si="48"/>
        <v>17112555.607041456</v>
      </c>
      <c r="N243" s="194">
        <v>-54775.59534291178</v>
      </c>
      <c r="O243" s="37">
        <f t="shared" si="49"/>
        <v>17057780.011698544</v>
      </c>
      <c r="P243" s="194">
        <v>88148</v>
      </c>
      <c r="Q243" s="82">
        <f t="shared" si="50"/>
        <v>17145928.011698544</v>
      </c>
      <c r="R243" s="194">
        <v>-1083606</v>
      </c>
      <c r="S243" s="82">
        <f t="shared" si="51"/>
        <v>16062322.011698544</v>
      </c>
      <c r="T243" s="194">
        <v>78568</v>
      </c>
      <c r="U243" s="82">
        <f t="shared" si="52"/>
        <v>16140890.011698544</v>
      </c>
      <c r="V243" s="194">
        <v>248550</v>
      </c>
      <c r="W243" s="262">
        <f t="shared" si="53"/>
        <v>16389440.011698544</v>
      </c>
      <c r="X243" s="194">
        <v>1875613</v>
      </c>
      <c r="Y243" s="262">
        <f t="shared" si="54"/>
        <v>18265053.011698544</v>
      </c>
      <c r="Z243" s="194">
        <v>269316</v>
      </c>
      <c r="AA243" s="262">
        <f t="shared" si="55"/>
        <v>18534369.011698544</v>
      </c>
      <c r="AB243" s="194">
        <v>62867</v>
      </c>
      <c r="AC243" s="262">
        <f t="shared" si="56"/>
        <v>18597236.011698544</v>
      </c>
      <c r="AD243" s="5"/>
      <c r="AE243"/>
      <c r="AF243" s="5"/>
      <c r="AG243" s="14"/>
    </row>
    <row r="244" spans="1:33" ht="15">
      <c r="A244" s="186">
        <v>2121</v>
      </c>
      <c r="B244" s="11" t="s">
        <v>481</v>
      </c>
      <c r="C244" s="41">
        <v>11781</v>
      </c>
      <c r="D244" s="17">
        <f t="shared" si="44"/>
        <v>15486339.038444098</v>
      </c>
      <c r="E244" s="13">
        <v>1722340</v>
      </c>
      <c r="F244" s="31">
        <f t="shared" si="45"/>
        <v>17208679.038444098</v>
      </c>
      <c r="G244" s="53">
        <v>571370</v>
      </c>
      <c r="H244" s="34">
        <f t="shared" si="46"/>
        <v>17780049.038444098</v>
      </c>
      <c r="I244" s="101">
        <v>210820</v>
      </c>
      <c r="J244" s="31">
        <f t="shared" si="47"/>
        <v>17990869.038444098</v>
      </c>
      <c r="K244" s="200">
        <v>756077</v>
      </c>
      <c r="L244" s="194">
        <v>91768</v>
      </c>
      <c r="M244" s="37">
        <f t="shared" si="48"/>
        <v>18838714.038444098</v>
      </c>
      <c r="N244" s="194">
        <v>-242586.0413460806</v>
      </c>
      <c r="O244" s="37">
        <f t="shared" si="49"/>
        <v>18596127.997098017</v>
      </c>
      <c r="P244" s="194">
        <v>101751</v>
      </c>
      <c r="Q244" s="82">
        <f t="shared" si="50"/>
        <v>18697878.997098017</v>
      </c>
      <c r="R244" s="194">
        <v>192865</v>
      </c>
      <c r="S244" s="82">
        <f t="shared" si="51"/>
        <v>18890743.997098017</v>
      </c>
      <c r="T244" s="194">
        <v>122691</v>
      </c>
      <c r="U244" s="82">
        <f t="shared" si="52"/>
        <v>19013434.997098017</v>
      </c>
      <c r="V244" s="194">
        <v>201215</v>
      </c>
      <c r="W244" s="262">
        <f t="shared" si="53"/>
        <v>19214649.997098017</v>
      </c>
      <c r="X244" s="194">
        <v>2435107</v>
      </c>
      <c r="Y244" s="262">
        <f t="shared" si="54"/>
        <v>21649756.997098017</v>
      </c>
      <c r="Z244" s="194">
        <v>133652</v>
      </c>
      <c r="AA244" s="262">
        <f t="shared" si="55"/>
        <v>21783408.997098017</v>
      </c>
      <c r="AB244" s="194">
        <v>22876</v>
      </c>
      <c r="AC244" s="262">
        <f t="shared" si="56"/>
        <v>21806284.997098017</v>
      </c>
      <c r="AD244" s="5"/>
      <c r="AE244"/>
      <c r="AF244" s="5"/>
      <c r="AG244" s="14"/>
    </row>
    <row r="245" spans="1:33" ht="15">
      <c r="A245" s="186">
        <v>2132</v>
      </c>
      <c r="B245" s="11" t="s">
        <v>483</v>
      </c>
      <c r="C245" s="41">
        <v>9822</v>
      </c>
      <c r="D245" s="17">
        <f t="shared" si="44"/>
        <v>12911197.863984207</v>
      </c>
      <c r="E245" s="13">
        <v>2055975</v>
      </c>
      <c r="F245" s="31">
        <f t="shared" si="45"/>
        <v>14967172.863984207</v>
      </c>
      <c r="G245" s="53">
        <v>621199</v>
      </c>
      <c r="H245" s="34">
        <f t="shared" si="46"/>
        <v>15588371.863984207</v>
      </c>
      <c r="I245" s="101">
        <v>611388</v>
      </c>
      <c r="J245" s="31">
        <f t="shared" si="47"/>
        <v>16199759.863984207</v>
      </c>
      <c r="K245" s="200">
        <v>1992215</v>
      </c>
      <c r="L245" s="194">
        <v>69220</v>
      </c>
      <c r="M245" s="37">
        <f t="shared" si="48"/>
        <v>18261194.863984205</v>
      </c>
      <c r="N245" s="194">
        <v>23895.702987760305</v>
      </c>
      <c r="O245" s="37">
        <f t="shared" si="49"/>
        <v>18285090.566971965</v>
      </c>
      <c r="P245" s="194">
        <v>92802</v>
      </c>
      <c r="Q245" s="82">
        <f t="shared" si="50"/>
        <v>18377892.566971965</v>
      </c>
      <c r="R245" s="194">
        <v>307878</v>
      </c>
      <c r="S245" s="82">
        <f t="shared" si="51"/>
        <v>18685770.566971965</v>
      </c>
      <c r="T245" s="194">
        <v>132115</v>
      </c>
      <c r="U245" s="82">
        <f t="shared" si="52"/>
        <v>18817885.566971965</v>
      </c>
      <c r="V245" s="194">
        <v>201590</v>
      </c>
      <c r="W245" s="262">
        <f t="shared" si="53"/>
        <v>19019475.566971965</v>
      </c>
      <c r="X245" s="194">
        <v>2799312</v>
      </c>
      <c r="Y245" s="262">
        <f t="shared" si="54"/>
        <v>21818787.566971965</v>
      </c>
      <c r="Z245" s="194">
        <v>147434</v>
      </c>
      <c r="AA245" s="262">
        <f t="shared" si="55"/>
        <v>21966221.566971965</v>
      </c>
      <c r="AB245" s="194">
        <v>98273</v>
      </c>
      <c r="AC245" s="262">
        <f t="shared" si="56"/>
        <v>22064494.566971965</v>
      </c>
      <c r="AD245" s="5"/>
      <c r="AE245"/>
      <c r="AF245" s="5"/>
      <c r="AG245" s="14"/>
    </row>
    <row r="246" spans="1:33" ht="15">
      <c r="A246" s="186">
        <v>2161</v>
      </c>
      <c r="B246" s="11" t="s">
        <v>485</v>
      </c>
      <c r="C246" s="41">
        <v>19189</v>
      </c>
      <c r="D246" s="17">
        <f t="shared" si="44"/>
        <v>25224289.94216992</v>
      </c>
      <c r="E246" s="13">
        <v>2791008</v>
      </c>
      <c r="F246" s="31">
        <f t="shared" si="45"/>
        <v>28015297.94216992</v>
      </c>
      <c r="G246" s="53">
        <v>1528199</v>
      </c>
      <c r="H246" s="34">
        <f t="shared" si="46"/>
        <v>29543496.94216992</v>
      </c>
      <c r="I246" s="101">
        <v>661242</v>
      </c>
      <c r="J246" s="31">
        <f t="shared" si="47"/>
        <v>30204738.94216992</v>
      </c>
      <c r="K246" s="200">
        <v>2146446</v>
      </c>
      <c r="L246" s="194">
        <v>41334</v>
      </c>
      <c r="M246" s="37">
        <f t="shared" si="48"/>
        <v>32392518.94216992</v>
      </c>
      <c r="N246" s="194">
        <v>119310.43490450829</v>
      </c>
      <c r="O246" s="37">
        <f t="shared" si="49"/>
        <v>32511829.377074428</v>
      </c>
      <c r="P246" s="194">
        <v>-264014</v>
      </c>
      <c r="Q246" s="82">
        <f t="shared" si="50"/>
        <v>32247815.377074428</v>
      </c>
      <c r="R246" s="194">
        <v>1754268</v>
      </c>
      <c r="S246" s="82">
        <f t="shared" si="51"/>
        <v>34002083.37707443</v>
      </c>
      <c r="T246" s="194">
        <v>320859</v>
      </c>
      <c r="U246" s="82">
        <f t="shared" si="52"/>
        <v>34322942.37707443</v>
      </c>
      <c r="V246" s="194">
        <v>448964</v>
      </c>
      <c r="W246" s="262">
        <f t="shared" si="53"/>
        <v>34771906.37707443</v>
      </c>
      <c r="X246" s="194">
        <v>4858305</v>
      </c>
      <c r="Y246" s="262">
        <f t="shared" si="54"/>
        <v>39630211.37707443</v>
      </c>
      <c r="Z246" s="194">
        <v>724534</v>
      </c>
      <c r="AA246" s="262">
        <f t="shared" si="55"/>
        <v>40354745.37707443</v>
      </c>
      <c r="AB246" s="194">
        <v>242545</v>
      </c>
      <c r="AC246" s="262">
        <f t="shared" si="56"/>
        <v>40597290.37707443</v>
      </c>
      <c r="AD246" s="5"/>
      <c r="AE246"/>
      <c r="AF246" s="5"/>
      <c r="AG246" s="14"/>
    </row>
    <row r="247" spans="1:33" ht="15">
      <c r="A247" s="186">
        <v>2180</v>
      </c>
      <c r="B247" s="11" t="s">
        <v>487</v>
      </c>
      <c r="C247" s="41">
        <v>92644</v>
      </c>
      <c r="D247" s="17">
        <f t="shared" si="44"/>
        <v>121782225.09783678</v>
      </c>
      <c r="E247" s="13">
        <v>17780489</v>
      </c>
      <c r="F247" s="31">
        <f t="shared" si="45"/>
        <v>139562714.0978368</v>
      </c>
      <c r="G247" s="53">
        <v>3383694</v>
      </c>
      <c r="H247" s="34">
        <f t="shared" si="46"/>
        <v>142946408.0978368</v>
      </c>
      <c r="I247" s="101">
        <v>1589342</v>
      </c>
      <c r="J247" s="31">
        <f t="shared" si="47"/>
        <v>144535750.0978368</v>
      </c>
      <c r="K247" s="200">
        <v>9562817</v>
      </c>
      <c r="L247" s="194">
        <v>116501</v>
      </c>
      <c r="M247" s="37">
        <f t="shared" si="48"/>
        <v>154215068.0978368</v>
      </c>
      <c r="N247" s="194">
        <v>-745718.8177970052</v>
      </c>
      <c r="O247" s="37">
        <f t="shared" si="49"/>
        <v>153469349.2800398</v>
      </c>
      <c r="P247" s="194">
        <v>1514365</v>
      </c>
      <c r="Q247" s="82">
        <f t="shared" si="50"/>
        <v>154983714.2800398</v>
      </c>
      <c r="R247" s="194">
        <v>4762950</v>
      </c>
      <c r="S247" s="82">
        <f t="shared" si="51"/>
        <v>159746664.2800398</v>
      </c>
      <c r="T247" s="194">
        <v>4330102</v>
      </c>
      <c r="U247" s="82">
        <f t="shared" si="52"/>
        <v>164076766.2800398</v>
      </c>
      <c r="V247" s="194">
        <v>4673931</v>
      </c>
      <c r="W247" s="262">
        <f t="shared" si="53"/>
        <v>168750697.2800398</v>
      </c>
      <c r="X247" s="194">
        <v>17607847</v>
      </c>
      <c r="Y247" s="262">
        <f t="shared" si="54"/>
        <v>186358544.2800398</v>
      </c>
      <c r="Z247" s="194">
        <v>7440498</v>
      </c>
      <c r="AA247" s="262">
        <f t="shared" si="55"/>
        <v>193799042.2800398</v>
      </c>
      <c r="AB247" s="194">
        <v>4781294</v>
      </c>
      <c r="AC247" s="262">
        <f t="shared" si="56"/>
        <v>198580336.2800398</v>
      </c>
      <c r="AD247" s="5"/>
      <c r="AE247"/>
      <c r="AF247" s="5"/>
      <c r="AG247" s="14"/>
    </row>
    <row r="248" spans="1:33" ht="15">
      <c r="A248" s="186">
        <v>2181</v>
      </c>
      <c r="B248" s="11" t="s">
        <v>490</v>
      </c>
      <c r="C248" s="41">
        <v>36795</v>
      </c>
      <c r="D248" s="17">
        <f t="shared" si="44"/>
        <v>48367697.557045296</v>
      </c>
      <c r="E248" s="13">
        <v>8615939</v>
      </c>
      <c r="F248" s="31">
        <f t="shared" si="45"/>
        <v>56983636.557045296</v>
      </c>
      <c r="G248" s="53">
        <v>3397073</v>
      </c>
      <c r="H248" s="34">
        <f t="shared" si="46"/>
        <v>60380709.557045296</v>
      </c>
      <c r="I248" s="101">
        <v>518353</v>
      </c>
      <c r="J248" s="31">
        <f t="shared" si="47"/>
        <v>60899062.557045296</v>
      </c>
      <c r="K248" s="200">
        <v>3929805</v>
      </c>
      <c r="L248" s="194">
        <v>142409</v>
      </c>
      <c r="M248" s="37">
        <f t="shared" si="48"/>
        <v>64971276.557045296</v>
      </c>
      <c r="N248" s="194">
        <v>-492254.0647083521</v>
      </c>
      <c r="O248" s="37">
        <f t="shared" si="49"/>
        <v>64479022.492336944</v>
      </c>
      <c r="P248" s="194">
        <v>-94583</v>
      </c>
      <c r="Q248" s="82">
        <f t="shared" si="50"/>
        <v>64384439.492336944</v>
      </c>
      <c r="R248" s="194">
        <v>118451</v>
      </c>
      <c r="S248" s="82">
        <f t="shared" si="51"/>
        <v>64502890.492336944</v>
      </c>
      <c r="T248" s="194">
        <v>1040400</v>
      </c>
      <c r="U248" s="82">
        <f t="shared" si="52"/>
        <v>65543290.492336944</v>
      </c>
      <c r="V248" s="194">
        <v>1044016</v>
      </c>
      <c r="W248" s="262">
        <f t="shared" si="53"/>
        <v>66587306.492336944</v>
      </c>
      <c r="X248" s="194">
        <v>8423127</v>
      </c>
      <c r="Y248" s="262">
        <f t="shared" si="54"/>
        <v>75010433.49233694</v>
      </c>
      <c r="Z248" s="194">
        <v>2085602</v>
      </c>
      <c r="AA248" s="262">
        <f t="shared" si="55"/>
        <v>77096035.49233694</v>
      </c>
      <c r="AB248" s="194">
        <v>983006</v>
      </c>
      <c r="AC248" s="262">
        <f t="shared" si="56"/>
        <v>78079041.49233694</v>
      </c>
      <c r="AD248" s="5"/>
      <c r="AE248"/>
      <c r="AF248" s="5"/>
      <c r="AG248" s="14"/>
    </row>
    <row r="249" spans="1:33" ht="15">
      <c r="A249" s="186">
        <v>2182</v>
      </c>
      <c r="B249" s="11" t="s">
        <v>492</v>
      </c>
      <c r="C249" s="41">
        <v>26126</v>
      </c>
      <c r="D249" s="17">
        <f t="shared" si="44"/>
        <v>34343102.7687285</v>
      </c>
      <c r="E249" s="13">
        <v>7483529</v>
      </c>
      <c r="F249" s="31">
        <f t="shared" si="45"/>
        <v>41826631.7687285</v>
      </c>
      <c r="G249" s="53">
        <v>3372593</v>
      </c>
      <c r="H249" s="34">
        <f t="shared" si="46"/>
        <v>45199224.7687285</v>
      </c>
      <c r="I249" s="101">
        <v>-445209</v>
      </c>
      <c r="J249" s="31">
        <f t="shared" si="47"/>
        <v>44754015.7687285</v>
      </c>
      <c r="K249" s="200">
        <v>3150246</v>
      </c>
      <c r="L249" s="194">
        <v>163518</v>
      </c>
      <c r="M249" s="37">
        <f t="shared" si="48"/>
        <v>48067779.7687285</v>
      </c>
      <c r="N249" s="194">
        <v>-361326.0523052141</v>
      </c>
      <c r="O249" s="37">
        <f t="shared" si="49"/>
        <v>47706453.71642329</v>
      </c>
      <c r="P249" s="194">
        <v>270148</v>
      </c>
      <c r="Q249" s="82">
        <f t="shared" si="50"/>
        <v>47976601.71642329</v>
      </c>
      <c r="R249" s="194">
        <v>443487</v>
      </c>
      <c r="S249" s="82">
        <f t="shared" si="51"/>
        <v>48420088.71642329</v>
      </c>
      <c r="T249" s="194">
        <v>512591</v>
      </c>
      <c r="U249" s="82">
        <f t="shared" si="52"/>
        <v>48932679.71642329</v>
      </c>
      <c r="V249" s="194">
        <v>669568</v>
      </c>
      <c r="W249" s="262">
        <f t="shared" si="53"/>
        <v>49602247.71642329</v>
      </c>
      <c r="X249" s="194">
        <v>5157302</v>
      </c>
      <c r="Y249" s="262">
        <f t="shared" si="54"/>
        <v>54759549.71642329</v>
      </c>
      <c r="Z249" s="194">
        <v>896399</v>
      </c>
      <c r="AA249" s="262">
        <f t="shared" si="55"/>
        <v>55655948.71642329</v>
      </c>
      <c r="AB249" s="194">
        <v>422482</v>
      </c>
      <c r="AC249" s="262">
        <f t="shared" si="56"/>
        <v>56078430.71642329</v>
      </c>
      <c r="AD249" s="5"/>
      <c r="AE249"/>
      <c r="AF249" s="5"/>
      <c r="AG249" s="14"/>
    </row>
    <row r="250" spans="1:33" ht="15">
      <c r="A250" s="186">
        <v>2183</v>
      </c>
      <c r="B250" s="11" t="s">
        <v>494</v>
      </c>
      <c r="C250" s="41">
        <v>26197</v>
      </c>
      <c r="D250" s="17">
        <f t="shared" si="44"/>
        <v>34436433.561677285</v>
      </c>
      <c r="E250" s="13">
        <v>6015549</v>
      </c>
      <c r="F250" s="31">
        <f t="shared" si="45"/>
        <v>40451982.561677285</v>
      </c>
      <c r="G250" s="53">
        <v>2029810</v>
      </c>
      <c r="H250" s="34">
        <f t="shared" si="46"/>
        <v>42481792.561677285</v>
      </c>
      <c r="I250" s="101">
        <v>629342</v>
      </c>
      <c r="J250" s="31">
        <f t="shared" si="47"/>
        <v>43111134.561677285</v>
      </c>
      <c r="K250" s="200">
        <v>4147392</v>
      </c>
      <c r="L250" s="194">
        <v>127550</v>
      </c>
      <c r="M250" s="37">
        <f t="shared" si="48"/>
        <v>47386076.561677285</v>
      </c>
      <c r="N250" s="194">
        <v>-170546.89857765287</v>
      </c>
      <c r="O250" s="37">
        <f t="shared" si="49"/>
        <v>47215529.66309963</v>
      </c>
      <c r="P250" s="194">
        <v>568547</v>
      </c>
      <c r="Q250" s="82">
        <f t="shared" si="50"/>
        <v>47784076.66309963</v>
      </c>
      <c r="R250" s="194">
        <v>-426391</v>
      </c>
      <c r="S250" s="82">
        <f t="shared" si="51"/>
        <v>47357685.66309963</v>
      </c>
      <c r="T250" s="194">
        <v>602685</v>
      </c>
      <c r="U250" s="82">
        <f t="shared" si="52"/>
        <v>47960370.66309963</v>
      </c>
      <c r="V250" s="194">
        <v>516142</v>
      </c>
      <c r="W250" s="262">
        <f t="shared" si="53"/>
        <v>48476512.66309963</v>
      </c>
      <c r="X250" s="194">
        <v>4699836</v>
      </c>
      <c r="Y250" s="262">
        <f t="shared" si="54"/>
        <v>53176348.66309963</v>
      </c>
      <c r="Z250" s="194">
        <v>608075</v>
      </c>
      <c r="AA250" s="262">
        <f t="shared" si="55"/>
        <v>53784423.66309963</v>
      </c>
      <c r="AB250" s="194">
        <v>358511</v>
      </c>
      <c r="AC250" s="262">
        <f t="shared" si="56"/>
        <v>54142934.66309963</v>
      </c>
      <c r="AD250" s="5"/>
      <c r="AE250"/>
      <c r="AF250" s="5"/>
      <c r="AG250" s="14"/>
    </row>
    <row r="251" spans="1:33" ht="15">
      <c r="A251" s="186">
        <v>2184</v>
      </c>
      <c r="B251" s="11" t="s">
        <v>496</v>
      </c>
      <c r="C251" s="41">
        <v>36936</v>
      </c>
      <c r="D251" s="17">
        <f t="shared" si="44"/>
        <v>48553044.6247323</v>
      </c>
      <c r="E251" s="13">
        <v>9203181</v>
      </c>
      <c r="F251" s="31">
        <f t="shared" si="45"/>
        <v>57756225.6247323</v>
      </c>
      <c r="G251" s="53">
        <v>3911292</v>
      </c>
      <c r="H251" s="34">
        <f t="shared" si="46"/>
        <v>61667517.6247323</v>
      </c>
      <c r="I251" s="101">
        <v>1012723</v>
      </c>
      <c r="J251" s="31">
        <f t="shared" si="47"/>
        <v>62680240.6247323</v>
      </c>
      <c r="K251" s="200">
        <v>6438618</v>
      </c>
      <c r="L251" s="194">
        <v>305187</v>
      </c>
      <c r="M251" s="37">
        <f t="shared" si="48"/>
        <v>69424045.6247323</v>
      </c>
      <c r="N251" s="194">
        <v>-202027.06927755475</v>
      </c>
      <c r="O251" s="37">
        <f t="shared" si="49"/>
        <v>69222018.55545475</v>
      </c>
      <c r="P251" s="194">
        <v>405657</v>
      </c>
      <c r="Q251" s="82">
        <f t="shared" si="50"/>
        <v>69627675.55545475</v>
      </c>
      <c r="R251" s="194">
        <v>3395357</v>
      </c>
      <c r="S251" s="82">
        <f t="shared" si="51"/>
        <v>73023032.55545475</v>
      </c>
      <c r="T251" s="194">
        <v>1108029</v>
      </c>
      <c r="U251" s="82">
        <f t="shared" si="52"/>
        <v>74131061.55545475</v>
      </c>
      <c r="V251" s="194">
        <v>1479900</v>
      </c>
      <c r="W251" s="262">
        <f t="shared" si="53"/>
        <v>75610961.55545475</v>
      </c>
      <c r="X251" s="194">
        <v>7512366</v>
      </c>
      <c r="Y251" s="262">
        <f t="shared" si="54"/>
        <v>83123327.55545475</v>
      </c>
      <c r="Z251" s="194">
        <v>2136121</v>
      </c>
      <c r="AA251" s="262">
        <f t="shared" si="55"/>
        <v>85259448.55545475</v>
      </c>
      <c r="AB251" s="194">
        <v>1254213</v>
      </c>
      <c r="AC251" s="262">
        <f t="shared" si="56"/>
        <v>86513661.55545475</v>
      </c>
      <c r="AD251" s="5"/>
      <c r="AE251"/>
      <c r="AF251" s="5"/>
      <c r="AG251" s="14"/>
    </row>
    <row r="252" spans="1:33" ht="15">
      <c r="A252" s="186">
        <v>2260</v>
      </c>
      <c r="B252" s="11" t="s">
        <v>498</v>
      </c>
      <c r="C252" s="41">
        <v>10452</v>
      </c>
      <c r="D252" s="17">
        <f t="shared" si="44"/>
        <v>13739344.336628275</v>
      </c>
      <c r="E252" s="13">
        <v>315117</v>
      </c>
      <c r="F252" s="31">
        <f t="shared" si="45"/>
        <v>14054461.336628275</v>
      </c>
      <c r="G252" s="53">
        <v>358992</v>
      </c>
      <c r="H252" s="34">
        <f t="shared" si="46"/>
        <v>14413453.336628275</v>
      </c>
      <c r="I252" s="101">
        <v>208926</v>
      </c>
      <c r="J252" s="31">
        <f t="shared" si="47"/>
        <v>14622379.336628275</v>
      </c>
      <c r="K252" s="200">
        <v>425691</v>
      </c>
      <c r="L252" s="194">
        <v>15742</v>
      </c>
      <c r="M252" s="37">
        <f t="shared" si="48"/>
        <v>15063812.336628275</v>
      </c>
      <c r="N252" s="194">
        <v>-137880.72168315575</v>
      </c>
      <c r="O252" s="37">
        <f t="shared" si="49"/>
        <v>14925931.61494512</v>
      </c>
      <c r="P252" s="194">
        <v>-136397</v>
      </c>
      <c r="Q252" s="82">
        <f t="shared" si="50"/>
        <v>14789534.61494512</v>
      </c>
      <c r="R252" s="194">
        <v>26732</v>
      </c>
      <c r="S252" s="82">
        <f t="shared" si="51"/>
        <v>14816266.61494512</v>
      </c>
      <c r="T252" s="194">
        <v>96440</v>
      </c>
      <c r="U252" s="82">
        <f t="shared" si="52"/>
        <v>14912706.61494512</v>
      </c>
      <c r="V252" s="194">
        <v>25631</v>
      </c>
      <c r="W252" s="262">
        <f t="shared" si="53"/>
        <v>14938337.61494512</v>
      </c>
      <c r="X252" s="194">
        <v>563640</v>
      </c>
      <c r="Y252" s="262">
        <f t="shared" si="54"/>
        <v>15501977.61494512</v>
      </c>
      <c r="Z252" s="194">
        <v>74982</v>
      </c>
      <c r="AA252" s="262">
        <f t="shared" si="55"/>
        <v>15576959.61494512</v>
      </c>
      <c r="AB252" s="194">
        <v>5396</v>
      </c>
      <c r="AC252" s="262">
        <f t="shared" si="56"/>
        <v>15582355.61494512</v>
      </c>
      <c r="AD252" s="5"/>
      <c r="AE252"/>
      <c r="AF252" s="5"/>
      <c r="AG252" s="14"/>
    </row>
    <row r="253" spans="1:33" ht="15">
      <c r="A253" s="186">
        <v>2262</v>
      </c>
      <c r="B253" s="11" t="s">
        <v>500</v>
      </c>
      <c r="C253" s="41">
        <v>17836</v>
      </c>
      <c r="D253" s="17">
        <f t="shared" si="44"/>
        <v>23445746.803300988</v>
      </c>
      <c r="E253" s="13">
        <v>3953878</v>
      </c>
      <c r="F253" s="31">
        <f t="shared" si="45"/>
        <v>27399624.803300988</v>
      </c>
      <c r="G253" s="53">
        <v>967944</v>
      </c>
      <c r="H253" s="34">
        <f t="shared" si="46"/>
        <v>28367568.803300988</v>
      </c>
      <c r="I253" s="101">
        <v>426816</v>
      </c>
      <c r="J253" s="31">
        <f t="shared" si="47"/>
        <v>28794384.803300988</v>
      </c>
      <c r="K253" s="200">
        <v>1544816</v>
      </c>
      <c r="L253" s="194">
        <v>24142</v>
      </c>
      <c r="M253" s="37">
        <f t="shared" si="48"/>
        <v>30363342.803300988</v>
      </c>
      <c r="N253" s="194">
        <v>-419057.7340165302</v>
      </c>
      <c r="O253" s="37">
        <f t="shared" si="49"/>
        <v>29944285.069284458</v>
      </c>
      <c r="P253" s="194">
        <v>26118</v>
      </c>
      <c r="Q253" s="82">
        <f t="shared" si="50"/>
        <v>29970403.069284458</v>
      </c>
      <c r="R253" s="194">
        <v>334084</v>
      </c>
      <c r="S253" s="82">
        <f t="shared" si="51"/>
        <v>30304487.069284458</v>
      </c>
      <c r="T253" s="194">
        <v>357298</v>
      </c>
      <c r="U253" s="82">
        <f t="shared" si="52"/>
        <v>30661785.069284458</v>
      </c>
      <c r="V253" s="194">
        <v>221676</v>
      </c>
      <c r="W253" s="262">
        <f t="shared" si="53"/>
        <v>30883461.069284458</v>
      </c>
      <c r="X253" s="194">
        <v>6816698</v>
      </c>
      <c r="Y253" s="262">
        <f t="shared" si="54"/>
        <v>37700159.069284454</v>
      </c>
      <c r="Z253" s="194">
        <v>542267</v>
      </c>
      <c r="AA253" s="262">
        <f t="shared" si="55"/>
        <v>38242426.069284454</v>
      </c>
      <c r="AB253" s="194">
        <v>293920</v>
      </c>
      <c r="AC253" s="262">
        <f t="shared" si="56"/>
        <v>38536346.069284454</v>
      </c>
      <c r="AD253" s="5"/>
      <c r="AE253"/>
      <c r="AF253" s="5"/>
      <c r="AG253" s="14"/>
    </row>
    <row r="254" spans="1:33" ht="15">
      <c r="A254" s="186">
        <v>2280</v>
      </c>
      <c r="B254" s="11" t="s">
        <v>502</v>
      </c>
      <c r="C254" s="41">
        <v>24936</v>
      </c>
      <c r="D254" s="17">
        <f t="shared" si="44"/>
        <v>32778826.098178595</v>
      </c>
      <c r="E254" s="13">
        <v>4942977</v>
      </c>
      <c r="F254" s="31">
        <f t="shared" si="45"/>
        <v>37721803.098178595</v>
      </c>
      <c r="G254" s="53">
        <v>1767165</v>
      </c>
      <c r="H254" s="34">
        <f t="shared" si="46"/>
        <v>39488968.098178595</v>
      </c>
      <c r="I254" s="101">
        <v>659961</v>
      </c>
      <c r="J254" s="31">
        <f t="shared" si="47"/>
        <v>40148929.098178595</v>
      </c>
      <c r="K254" s="200">
        <v>2243646</v>
      </c>
      <c r="L254" s="194">
        <v>88527</v>
      </c>
      <c r="M254" s="37">
        <f t="shared" si="48"/>
        <v>42481102.098178595</v>
      </c>
      <c r="N254" s="194">
        <v>-977883.3612601608</v>
      </c>
      <c r="O254" s="37">
        <f t="shared" si="49"/>
        <v>41503218.736918435</v>
      </c>
      <c r="P254" s="194">
        <v>-76828</v>
      </c>
      <c r="Q254" s="82">
        <f t="shared" si="50"/>
        <v>41426390.736918435</v>
      </c>
      <c r="R254" s="194">
        <v>1233062</v>
      </c>
      <c r="S254" s="82">
        <f t="shared" si="51"/>
        <v>42659452.736918435</v>
      </c>
      <c r="T254" s="194">
        <v>743082</v>
      </c>
      <c r="U254" s="82">
        <f t="shared" si="52"/>
        <v>43402534.736918435</v>
      </c>
      <c r="V254" s="194">
        <v>382151</v>
      </c>
      <c r="W254" s="262">
        <f t="shared" si="53"/>
        <v>43784685.736918435</v>
      </c>
      <c r="X254" s="194">
        <v>5102632</v>
      </c>
      <c r="Y254" s="262">
        <f t="shared" si="54"/>
        <v>48887317.736918435</v>
      </c>
      <c r="Z254" s="194">
        <v>1138485</v>
      </c>
      <c r="AA254" s="262">
        <f t="shared" si="55"/>
        <v>50025802.736918435</v>
      </c>
      <c r="AB254" s="194">
        <v>249271</v>
      </c>
      <c r="AC254" s="262">
        <f t="shared" si="56"/>
        <v>50275073.736918435</v>
      </c>
      <c r="AD254" s="5"/>
      <c r="AE254"/>
      <c r="AF254" s="5"/>
      <c r="AG254" s="14"/>
    </row>
    <row r="255" spans="1:33" ht="15">
      <c r="A255" s="186">
        <v>2281</v>
      </c>
      <c r="B255" s="11" t="s">
        <v>504</v>
      </c>
      <c r="C255" s="41">
        <v>94590</v>
      </c>
      <c r="D255" s="17">
        <f t="shared" si="44"/>
        <v>124340277.53555956</v>
      </c>
      <c r="E255" s="13">
        <v>17488428</v>
      </c>
      <c r="F255" s="31">
        <f t="shared" si="45"/>
        <v>141828705.53555956</v>
      </c>
      <c r="G255" s="53">
        <v>5236928</v>
      </c>
      <c r="H255" s="34">
        <f t="shared" si="46"/>
        <v>147065633.53555956</v>
      </c>
      <c r="I255" s="101">
        <v>1985432</v>
      </c>
      <c r="J255" s="31">
        <f t="shared" si="47"/>
        <v>149051065.53555956</v>
      </c>
      <c r="K255" s="200">
        <v>10944882</v>
      </c>
      <c r="L255" s="194">
        <v>238918</v>
      </c>
      <c r="M255" s="37">
        <f t="shared" si="48"/>
        <v>160234865.53555956</v>
      </c>
      <c r="N255" s="194">
        <v>-3309278.6184471548</v>
      </c>
      <c r="O255" s="37">
        <f t="shared" si="49"/>
        <v>156925586.9171124</v>
      </c>
      <c r="P255" s="194">
        <v>671815</v>
      </c>
      <c r="Q255" s="82">
        <f t="shared" si="50"/>
        <v>157597401.9171124</v>
      </c>
      <c r="R255" s="194">
        <v>3841205</v>
      </c>
      <c r="S255" s="82">
        <f t="shared" si="51"/>
        <v>161438606.9171124</v>
      </c>
      <c r="T255" s="194">
        <v>3576690</v>
      </c>
      <c r="U255" s="82">
        <f t="shared" si="52"/>
        <v>165015296.9171124</v>
      </c>
      <c r="V255" s="194">
        <v>3833524</v>
      </c>
      <c r="W255" s="262">
        <f t="shared" si="53"/>
        <v>168848820.9171124</v>
      </c>
      <c r="X255" s="194">
        <v>17296649</v>
      </c>
      <c r="Y255" s="262">
        <f t="shared" si="54"/>
        <v>186145469.9171124</v>
      </c>
      <c r="Z255" s="194">
        <v>6745060</v>
      </c>
      <c r="AA255" s="262">
        <f t="shared" si="55"/>
        <v>192890529.9171124</v>
      </c>
      <c r="AB255" s="194">
        <v>3949014</v>
      </c>
      <c r="AC255" s="262">
        <f t="shared" si="56"/>
        <v>196839543.9171124</v>
      </c>
      <c r="AD255" s="5"/>
      <c r="AE255"/>
      <c r="AF255" s="5"/>
      <c r="AG255" s="14"/>
    </row>
    <row r="256" spans="1:33" ht="15">
      <c r="A256" s="186">
        <v>2282</v>
      </c>
      <c r="B256" s="11" t="s">
        <v>506</v>
      </c>
      <c r="C256" s="41">
        <v>19663</v>
      </c>
      <c r="D256" s="17">
        <f t="shared" si="44"/>
        <v>25847371.57396879</v>
      </c>
      <c r="E256" s="13">
        <v>3551743</v>
      </c>
      <c r="F256" s="31">
        <f t="shared" si="45"/>
        <v>29399114.57396879</v>
      </c>
      <c r="G256" s="53">
        <v>1200949</v>
      </c>
      <c r="H256" s="34">
        <f t="shared" si="46"/>
        <v>30600063.57396879</v>
      </c>
      <c r="I256" s="101">
        <v>503644</v>
      </c>
      <c r="J256" s="31">
        <f t="shared" si="47"/>
        <v>31103707.57396879</v>
      </c>
      <c r="K256" s="200">
        <v>1680430</v>
      </c>
      <c r="L256" s="194">
        <v>138096</v>
      </c>
      <c r="M256" s="37">
        <f t="shared" si="48"/>
        <v>32922233.57396879</v>
      </c>
      <c r="N256" s="194">
        <v>-194277.66556217894</v>
      </c>
      <c r="O256" s="37">
        <f t="shared" si="49"/>
        <v>32727955.90840661</v>
      </c>
      <c r="P256" s="194">
        <v>-150960</v>
      </c>
      <c r="Q256" s="82">
        <f t="shared" si="50"/>
        <v>32576995.90840661</v>
      </c>
      <c r="R256" s="194">
        <v>1572684</v>
      </c>
      <c r="S256" s="82">
        <f t="shared" si="51"/>
        <v>34149679.908406615</v>
      </c>
      <c r="T256" s="194">
        <v>213756</v>
      </c>
      <c r="U256" s="82">
        <f t="shared" si="52"/>
        <v>34363435.908406615</v>
      </c>
      <c r="V256" s="194">
        <v>242096</v>
      </c>
      <c r="W256" s="262">
        <f t="shared" si="53"/>
        <v>34605531.908406615</v>
      </c>
      <c r="X256" s="194">
        <v>2167202</v>
      </c>
      <c r="Y256" s="262">
        <f t="shared" si="54"/>
        <v>36772733.908406615</v>
      </c>
      <c r="Z256" s="194">
        <v>229800</v>
      </c>
      <c r="AA256" s="262">
        <f t="shared" si="55"/>
        <v>37002533.908406615</v>
      </c>
      <c r="AB256" s="194">
        <v>149918</v>
      </c>
      <c r="AC256" s="262">
        <f t="shared" si="56"/>
        <v>37152451.908406615</v>
      </c>
      <c r="AD256" s="5"/>
      <c r="AE256"/>
      <c r="AF256" s="5"/>
      <c r="AG256" s="14"/>
    </row>
    <row r="257" spans="1:33" s="18" customFormat="1" ht="15">
      <c r="A257" s="186">
        <v>2283</v>
      </c>
      <c r="B257" s="16" t="s">
        <v>488</v>
      </c>
      <c r="C257" s="42">
        <v>20703</v>
      </c>
      <c r="D257" s="17">
        <f t="shared" si="44"/>
        <v>27214470.51293678</v>
      </c>
      <c r="E257" s="17">
        <v>1712108</v>
      </c>
      <c r="F257" s="31">
        <f t="shared" si="45"/>
        <v>28926578.51293678</v>
      </c>
      <c r="G257" s="52">
        <v>744402</v>
      </c>
      <c r="H257" s="34">
        <f t="shared" si="46"/>
        <v>29670980.51293678</v>
      </c>
      <c r="I257" s="100">
        <v>266575</v>
      </c>
      <c r="J257" s="31">
        <f t="shared" si="47"/>
        <v>29937555.51293678</v>
      </c>
      <c r="K257" s="194">
        <v>535112</v>
      </c>
      <c r="L257" s="194">
        <v>52482</v>
      </c>
      <c r="M257" s="37">
        <f t="shared" si="48"/>
        <v>30525149.51293678</v>
      </c>
      <c r="N257" s="194">
        <v>-422729.1602570191</v>
      </c>
      <c r="O257" s="37">
        <f t="shared" si="49"/>
        <v>30102420.35267976</v>
      </c>
      <c r="P257" s="194">
        <v>-163561</v>
      </c>
      <c r="Q257" s="82">
        <f t="shared" si="50"/>
        <v>29938859.35267976</v>
      </c>
      <c r="R257" s="194">
        <v>298772</v>
      </c>
      <c r="S257" s="82">
        <f t="shared" si="51"/>
        <v>30237631.35267976</v>
      </c>
      <c r="T257" s="194">
        <v>121976</v>
      </c>
      <c r="U257" s="82">
        <f t="shared" si="52"/>
        <v>30359607.35267976</v>
      </c>
      <c r="V257" s="194">
        <v>53441</v>
      </c>
      <c r="W257" s="262">
        <f t="shared" si="53"/>
        <v>30413048.35267976</v>
      </c>
      <c r="X257" s="194">
        <v>1364741</v>
      </c>
      <c r="Y257" s="262">
        <f t="shared" si="54"/>
        <v>31777789.35267976</v>
      </c>
      <c r="Z257" s="194">
        <v>120905</v>
      </c>
      <c r="AA257" s="262">
        <f t="shared" si="55"/>
        <v>31898694.35267976</v>
      </c>
      <c r="AB257" s="194">
        <v>11645</v>
      </c>
      <c r="AC257" s="262">
        <f t="shared" si="56"/>
        <v>31910339.35267976</v>
      </c>
      <c r="AD257" s="5"/>
      <c r="AE257"/>
      <c r="AF257" s="5"/>
      <c r="AG257" s="15"/>
    </row>
    <row r="258" spans="1:33" ht="15">
      <c r="A258" s="186">
        <v>2284</v>
      </c>
      <c r="B258" s="11" t="s">
        <v>509</v>
      </c>
      <c r="C258" s="41">
        <v>55271</v>
      </c>
      <c r="D258" s="17">
        <f t="shared" si="44"/>
        <v>72654736.01509582</v>
      </c>
      <c r="E258" s="13">
        <v>16785264</v>
      </c>
      <c r="F258" s="31">
        <f t="shared" si="45"/>
        <v>89440000.01509582</v>
      </c>
      <c r="G258" s="53">
        <v>2906271</v>
      </c>
      <c r="H258" s="34">
        <f t="shared" si="46"/>
        <v>92346271.01509582</v>
      </c>
      <c r="I258" s="101">
        <v>1607153</v>
      </c>
      <c r="J258" s="31">
        <f t="shared" si="47"/>
        <v>93953424.01509582</v>
      </c>
      <c r="K258" s="200">
        <v>6221009</v>
      </c>
      <c r="L258" s="194">
        <v>309729</v>
      </c>
      <c r="M258" s="37">
        <f t="shared" si="48"/>
        <v>100484162.01509582</v>
      </c>
      <c r="N258" s="194">
        <v>-1223951.1031524837</v>
      </c>
      <c r="O258" s="37">
        <f t="shared" si="49"/>
        <v>99260210.91194333</v>
      </c>
      <c r="P258" s="194">
        <v>78067</v>
      </c>
      <c r="Q258" s="82">
        <f t="shared" si="50"/>
        <v>99338277.91194333</v>
      </c>
      <c r="R258" s="194">
        <v>2647047</v>
      </c>
      <c r="S258" s="82">
        <f t="shared" si="51"/>
        <v>101985324.91194333</v>
      </c>
      <c r="T258" s="194">
        <v>2024061</v>
      </c>
      <c r="U258" s="82">
        <f t="shared" si="52"/>
        <v>104009385.91194333</v>
      </c>
      <c r="V258" s="194">
        <v>1405227</v>
      </c>
      <c r="W258" s="262">
        <f t="shared" si="53"/>
        <v>105414612.91194333</v>
      </c>
      <c r="X258" s="194">
        <v>11153179</v>
      </c>
      <c r="Y258" s="262">
        <f t="shared" si="54"/>
        <v>116567791.91194333</v>
      </c>
      <c r="Z258" s="194">
        <v>2411737</v>
      </c>
      <c r="AA258" s="262">
        <f t="shared" si="55"/>
        <v>118979528.91194333</v>
      </c>
      <c r="AB258" s="194">
        <v>1417344</v>
      </c>
      <c r="AC258" s="262">
        <f t="shared" si="56"/>
        <v>120396872.91194333</v>
      </c>
      <c r="AD258" s="5"/>
      <c r="AE258"/>
      <c r="AF258" s="5"/>
      <c r="AG258" s="14"/>
    </row>
    <row r="259" spans="1:33" ht="15">
      <c r="A259" s="186">
        <v>2303</v>
      </c>
      <c r="B259" s="11" t="s">
        <v>511</v>
      </c>
      <c r="C259" s="41">
        <v>5767</v>
      </c>
      <c r="D259" s="17">
        <f t="shared" si="44"/>
        <v>7580826.520219601</v>
      </c>
      <c r="E259" s="13">
        <v>224835</v>
      </c>
      <c r="F259" s="31">
        <f t="shared" si="45"/>
        <v>7805661.520219601</v>
      </c>
      <c r="G259" s="53">
        <v>181373</v>
      </c>
      <c r="H259" s="34">
        <f t="shared" si="46"/>
        <v>7987034.520219601</v>
      </c>
      <c r="I259" s="101">
        <v>289701</v>
      </c>
      <c r="J259" s="31">
        <f t="shared" si="47"/>
        <v>8276735.520219601</v>
      </c>
      <c r="K259" s="200">
        <v>-59359</v>
      </c>
      <c r="L259" s="194">
        <v>4129</v>
      </c>
      <c r="M259" s="37">
        <f t="shared" si="48"/>
        <v>8221505.520219601</v>
      </c>
      <c r="N259" s="194">
        <v>-28098.555678028613</v>
      </c>
      <c r="O259" s="37">
        <f t="shared" si="49"/>
        <v>8193406.964541572</v>
      </c>
      <c r="P259" s="194">
        <v>-196310</v>
      </c>
      <c r="Q259" s="82">
        <f t="shared" si="50"/>
        <v>7997096.964541572</v>
      </c>
      <c r="R259" s="194">
        <v>281066</v>
      </c>
      <c r="S259" s="82">
        <f t="shared" si="51"/>
        <v>8278162.964541572</v>
      </c>
      <c r="T259" s="194">
        <v>8673</v>
      </c>
      <c r="U259" s="82">
        <f t="shared" si="52"/>
        <v>8286835.964541572</v>
      </c>
      <c r="V259" s="194">
        <v>40038</v>
      </c>
      <c r="W259" s="262">
        <f t="shared" si="53"/>
        <v>8326873.964541572</v>
      </c>
      <c r="X259" s="194">
        <v>243277</v>
      </c>
      <c r="Y259" s="262">
        <f t="shared" si="54"/>
        <v>8570150.964541573</v>
      </c>
      <c r="Z259" s="194">
        <v>18440</v>
      </c>
      <c r="AA259" s="262">
        <f t="shared" si="55"/>
        <v>8588590.964541573</v>
      </c>
      <c r="AB259" s="194">
        <v>1264</v>
      </c>
      <c r="AC259" s="262">
        <f t="shared" si="56"/>
        <v>8589854.964541573</v>
      </c>
      <c r="AD259" s="5"/>
      <c r="AE259"/>
      <c r="AF259" s="5"/>
      <c r="AG259" s="14"/>
    </row>
    <row r="260" spans="1:33" ht="15">
      <c r="A260" s="186">
        <v>2305</v>
      </c>
      <c r="B260" s="11" t="s">
        <v>513</v>
      </c>
      <c r="C260" s="41">
        <v>7125</v>
      </c>
      <c r="D260" s="17">
        <f t="shared" si="44"/>
        <v>9365942.250141261</v>
      </c>
      <c r="E260" s="13">
        <v>182229</v>
      </c>
      <c r="F260" s="31">
        <f t="shared" si="45"/>
        <v>9548171.250141261</v>
      </c>
      <c r="G260" s="53">
        <v>472289</v>
      </c>
      <c r="H260" s="34">
        <f t="shared" si="46"/>
        <v>10020460.250141261</v>
      </c>
      <c r="I260" s="101">
        <v>285645</v>
      </c>
      <c r="J260" s="31">
        <f t="shared" si="47"/>
        <v>10306105.250141261</v>
      </c>
      <c r="K260" s="200">
        <v>637357</v>
      </c>
      <c r="L260" s="194">
        <v>55368</v>
      </c>
      <c r="M260" s="37">
        <f t="shared" si="48"/>
        <v>10998830.250141261</v>
      </c>
      <c r="N260" s="194">
        <v>-27622.826635330915</v>
      </c>
      <c r="O260" s="37">
        <f t="shared" si="49"/>
        <v>10971207.42350593</v>
      </c>
      <c r="P260" s="194">
        <v>-94328</v>
      </c>
      <c r="Q260" s="82">
        <f t="shared" si="50"/>
        <v>10876879.42350593</v>
      </c>
      <c r="R260" s="194">
        <v>258360</v>
      </c>
      <c r="S260" s="82">
        <f t="shared" si="51"/>
        <v>11135239.42350593</v>
      </c>
      <c r="T260" s="194">
        <v>18525</v>
      </c>
      <c r="U260" s="82">
        <f t="shared" si="52"/>
        <v>11153764.42350593</v>
      </c>
      <c r="V260" s="194">
        <v>90375</v>
      </c>
      <c r="W260" s="262">
        <f t="shared" si="53"/>
        <v>11244139.42350593</v>
      </c>
      <c r="X260" s="194">
        <v>170573</v>
      </c>
      <c r="Y260" s="262">
        <f t="shared" si="54"/>
        <v>11414712.42350593</v>
      </c>
      <c r="Z260" s="194">
        <v>40659</v>
      </c>
      <c r="AA260" s="262">
        <f t="shared" si="55"/>
        <v>11455371.42350593</v>
      </c>
      <c r="AB260" s="194">
        <v>9591</v>
      </c>
      <c r="AC260" s="262">
        <f t="shared" si="56"/>
        <v>11464962.42350593</v>
      </c>
      <c r="AD260" s="5"/>
      <c r="AE260"/>
      <c r="AF260" s="5"/>
      <c r="AG260" s="14"/>
    </row>
    <row r="261" spans="1:33" ht="15">
      <c r="A261" s="186">
        <v>2309</v>
      </c>
      <c r="B261" s="11" t="s">
        <v>515</v>
      </c>
      <c r="C261" s="41">
        <v>14298</v>
      </c>
      <c r="D261" s="17">
        <f t="shared" si="44"/>
        <v>18794981.37438874</v>
      </c>
      <c r="E261" s="13">
        <v>2409174</v>
      </c>
      <c r="F261" s="31">
        <f t="shared" si="45"/>
        <v>21204155.37438874</v>
      </c>
      <c r="G261" s="53">
        <v>1009056</v>
      </c>
      <c r="H261" s="34">
        <f t="shared" si="46"/>
        <v>22213211.37438874</v>
      </c>
      <c r="I261" s="101">
        <v>1369379</v>
      </c>
      <c r="J261" s="31">
        <f t="shared" si="47"/>
        <v>23582590.37438874</v>
      </c>
      <c r="K261" s="200">
        <v>3132142</v>
      </c>
      <c r="L261" s="194">
        <v>81860</v>
      </c>
      <c r="M261" s="37">
        <f t="shared" si="48"/>
        <v>26796592.37438874</v>
      </c>
      <c r="N261" s="194">
        <v>336819.3238972686</v>
      </c>
      <c r="O261" s="37">
        <f t="shared" si="49"/>
        <v>27133411.698286008</v>
      </c>
      <c r="P261" s="194">
        <v>935683</v>
      </c>
      <c r="Q261" s="82">
        <f t="shared" si="50"/>
        <v>28069094.698286008</v>
      </c>
      <c r="R261" s="194">
        <v>1675838</v>
      </c>
      <c r="S261" s="82">
        <f t="shared" si="51"/>
        <v>29744932.698286008</v>
      </c>
      <c r="T261" s="194">
        <v>540497</v>
      </c>
      <c r="U261" s="82">
        <f t="shared" si="52"/>
        <v>30285429.698286008</v>
      </c>
      <c r="V261" s="194">
        <v>1007853</v>
      </c>
      <c r="W261" s="262">
        <f t="shared" si="53"/>
        <v>31293282.698286008</v>
      </c>
      <c r="X261" s="194">
        <v>2115842</v>
      </c>
      <c r="Y261" s="262">
        <f t="shared" si="54"/>
        <v>33409124.698286008</v>
      </c>
      <c r="Z261" s="194">
        <v>608704</v>
      </c>
      <c r="AA261" s="262">
        <f t="shared" si="55"/>
        <v>34017828.69828601</v>
      </c>
      <c r="AB261" s="194">
        <v>659359</v>
      </c>
      <c r="AC261" s="262">
        <f t="shared" si="56"/>
        <v>34677187.69828601</v>
      </c>
      <c r="AD261" s="5"/>
      <c r="AE261"/>
      <c r="AF261" s="5"/>
      <c r="AG261" s="14"/>
    </row>
    <row r="262" spans="1:33" ht="15">
      <c r="A262" s="186">
        <v>2313</v>
      </c>
      <c r="B262" s="11" t="s">
        <v>517</v>
      </c>
      <c r="C262" s="41">
        <v>12679</v>
      </c>
      <c r="D262" s="17">
        <f aca="true" t="shared" si="57" ref="D262:D295">(12060000000/9174464)*C262</f>
        <v>16666776.391514534</v>
      </c>
      <c r="E262" s="13">
        <v>776998</v>
      </c>
      <c r="F262" s="31">
        <f t="shared" si="45"/>
        <v>17443774.391514532</v>
      </c>
      <c r="G262" s="53">
        <v>821618</v>
      </c>
      <c r="H262" s="34">
        <f t="shared" si="46"/>
        <v>18265392.391514532</v>
      </c>
      <c r="I262" s="101">
        <v>511928</v>
      </c>
      <c r="J262" s="31">
        <f t="shared" si="47"/>
        <v>18777320.391514532</v>
      </c>
      <c r="K262" s="200">
        <v>841632</v>
      </c>
      <c r="L262" s="194">
        <v>398</v>
      </c>
      <c r="M262" s="37">
        <f t="shared" si="48"/>
        <v>19619350.391514532</v>
      </c>
      <c r="N262" s="194">
        <v>-239200.8434960507</v>
      </c>
      <c r="O262" s="37">
        <f t="shared" si="49"/>
        <v>19380149.54801848</v>
      </c>
      <c r="P262" s="194">
        <v>-255772</v>
      </c>
      <c r="Q262" s="82">
        <f t="shared" si="50"/>
        <v>19124377.54801848</v>
      </c>
      <c r="R262" s="194">
        <v>915130</v>
      </c>
      <c r="S262" s="82">
        <f t="shared" si="51"/>
        <v>20039507.54801848</v>
      </c>
      <c r="T262" s="194">
        <v>40969</v>
      </c>
      <c r="U262" s="82">
        <f t="shared" si="52"/>
        <v>20080476.54801848</v>
      </c>
      <c r="V262" s="194">
        <v>63313</v>
      </c>
      <c r="W262" s="262">
        <f t="shared" si="53"/>
        <v>20143789.54801848</v>
      </c>
      <c r="X262" s="194">
        <v>733723</v>
      </c>
      <c r="Y262" s="262">
        <f t="shared" si="54"/>
        <v>20877512.54801848</v>
      </c>
      <c r="Z262" s="194">
        <v>56640</v>
      </c>
      <c r="AA262" s="262">
        <f t="shared" si="55"/>
        <v>20934152.54801848</v>
      </c>
      <c r="AB262" s="194">
        <v>10656</v>
      </c>
      <c r="AC262" s="262">
        <f t="shared" si="56"/>
        <v>20944808.54801848</v>
      </c>
      <c r="AD262" s="5"/>
      <c r="AE262"/>
      <c r="AF262" s="5"/>
      <c r="AG262" s="14"/>
    </row>
    <row r="263" spans="1:33" ht="15">
      <c r="A263" s="186">
        <v>2321</v>
      </c>
      <c r="B263" s="11" t="s">
        <v>519</v>
      </c>
      <c r="C263" s="41">
        <v>10108</v>
      </c>
      <c r="D263" s="17">
        <f t="shared" si="57"/>
        <v>13287150.072200403</v>
      </c>
      <c r="E263" s="13">
        <v>6745331</v>
      </c>
      <c r="F263" s="31">
        <f aca="true" t="shared" si="58" ref="F263:F295">D263+E263</f>
        <v>20032481.072200403</v>
      </c>
      <c r="G263" s="53">
        <v>1993309</v>
      </c>
      <c r="H263" s="34">
        <f aca="true" t="shared" si="59" ref="H263:H295">F263+G263</f>
        <v>22025790.072200403</v>
      </c>
      <c r="I263" s="101">
        <v>886473</v>
      </c>
      <c r="J263" s="31">
        <f aca="true" t="shared" si="60" ref="J263:J295">H263+I263</f>
        <v>22912263.072200403</v>
      </c>
      <c r="K263" s="200">
        <v>4012269</v>
      </c>
      <c r="L263" s="194">
        <v>176159</v>
      </c>
      <c r="M263" s="37">
        <f aca="true" t="shared" si="61" ref="M263:M295">J263+K263+L263</f>
        <v>27100691.072200403</v>
      </c>
      <c r="N263" s="194">
        <v>683774.9419466779</v>
      </c>
      <c r="O263" s="37">
        <f aca="true" t="shared" si="62" ref="O263:O295">M263+N263</f>
        <v>27784466.01414708</v>
      </c>
      <c r="P263" s="194">
        <v>806991</v>
      </c>
      <c r="Q263" s="82">
        <f aca="true" t="shared" si="63" ref="Q263:Q295">O263+P263</f>
        <v>28591457.01414708</v>
      </c>
      <c r="R263" s="194">
        <v>2790804</v>
      </c>
      <c r="S263" s="82">
        <f aca="true" t="shared" si="64" ref="S263:S295">Q263+R263</f>
        <v>31382261.01414708</v>
      </c>
      <c r="T263" s="194">
        <v>1312569</v>
      </c>
      <c r="U263" s="82">
        <f aca="true" t="shared" si="65" ref="U263:U294">T263+S263</f>
        <v>32694830.01414708</v>
      </c>
      <c r="V263" s="194">
        <v>2234547</v>
      </c>
      <c r="W263" s="262">
        <f aca="true" t="shared" si="66" ref="W263:W294">V263+U263</f>
        <v>34929377.01414708</v>
      </c>
      <c r="X263" s="194">
        <v>4711799</v>
      </c>
      <c r="Y263" s="262">
        <f aca="true" t="shared" si="67" ref="Y263:Y294">W263+X263</f>
        <v>39641176.01414708</v>
      </c>
      <c r="Z263" s="194">
        <v>1431600</v>
      </c>
      <c r="AA263" s="262">
        <f aca="true" t="shared" si="68" ref="AA263:AA294">Z263+Y263</f>
        <v>41072776.01414708</v>
      </c>
      <c r="AB263" s="194">
        <v>1186453</v>
      </c>
      <c r="AC263" s="262">
        <f t="shared" si="56"/>
        <v>42259229.01414708</v>
      </c>
      <c r="AD263" s="5"/>
      <c r="AE263"/>
      <c r="AF263" s="5"/>
      <c r="AG263" s="14"/>
    </row>
    <row r="264" spans="1:33" ht="15">
      <c r="A264" s="186">
        <v>2326</v>
      </c>
      <c r="B264" s="11" t="s">
        <v>521</v>
      </c>
      <c r="C264" s="41">
        <v>7593</v>
      </c>
      <c r="D264" s="17">
        <f t="shared" si="57"/>
        <v>9981136.772676855</v>
      </c>
      <c r="E264" s="13">
        <v>2502827</v>
      </c>
      <c r="F264" s="31">
        <f t="shared" si="58"/>
        <v>12483963.772676855</v>
      </c>
      <c r="G264" s="53">
        <v>624445</v>
      </c>
      <c r="H264" s="34">
        <f t="shared" si="59"/>
        <v>13108408.772676855</v>
      </c>
      <c r="I264" s="101">
        <v>950737</v>
      </c>
      <c r="J264" s="31">
        <f t="shared" si="60"/>
        <v>14059145.772676855</v>
      </c>
      <c r="K264" s="200">
        <v>3225934</v>
      </c>
      <c r="L264" s="194">
        <v>92972</v>
      </c>
      <c r="M264" s="37">
        <f t="shared" si="61"/>
        <v>17378051.772676855</v>
      </c>
      <c r="N264" s="194">
        <v>257002.20075199008</v>
      </c>
      <c r="O264" s="37">
        <f t="shared" si="62"/>
        <v>17635053.973428845</v>
      </c>
      <c r="P264" s="194">
        <v>272606</v>
      </c>
      <c r="Q264" s="82">
        <f t="shared" si="63"/>
        <v>17907659.973428845</v>
      </c>
      <c r="R264" s="194">
        <v>943292</v>
      </c>
      <c r="S264" s="82">
        <f t="shared" si="64"/>
        <v>18850951.973428845</v>
      </c>
      <c r="T264" s="194">
        <v>253480</v>
      </c>
      <c r="U264" s="82">
        <f t="shared" si="65"/>
        <v>19104431.973428845</v>
      </c>
      <c r="V264" s="194">
        <v>511207</v>
      </c>
      <c r="W264" s="262">
        <f t="shared" si="66"/>
        <v>19615638.973428845</v>
      </c>
      <c r="X264" s="194">
        <v>1735153</v>
      </c>
      <c r="Y264" s="262">
        <f t="shared" si="67"/>
        <v>21350791.973428845</v>
      </c>
      <c r="Z264" s="194">
        <v>258559</v>
      </c>
      <c r="AA264" s="262">
        <f t="shared" si="68"/>
        <v>21609350.973428845</v>
      </c>
      <c r="AB264" s="194">
        <v>383306</v>
      </c>
      <c r="AC264" s="262">
        <f t="shared" si="56"/>
        <v>21992656.973428845</v>
      </c>
      <c r="AD264" s="5"/>
      <c r="AE264"/>
      <c r="AF264" s="5"/>
      <c r="AG264" s="14"/>
    </row>
    <row r="265" spans="1:33" ht="15">
      <c r="A265" s="186">
        <v>2361</v>
      </c>
      <c r="B265" s="11" t="s">
        <v>523</v>
      </c>
      <c r="C265" s="41">
        <v>10702</v>
      </c>
      <c r="D265" s="17">
        <f t="shared" si="57"/>
        <v>14067973.88926481</v>
      </c>
      <c r="E265" s="13">
        <v>7343192</v>
      </c>
      <c r="F265" s="31">
        <f t="shared" si="58"/>
        <v>21411165.88926481</v>
      </c>
      <c r="G265" s="53">
        <v>2183529</v>
      </c>
      <c r="H265" s="34">
        <f t="shared" si="59"/>
        <v>23594694.88926481</v>
      </c>
      <c r="I265" s="101">
        <v>1091008</v>
      </c>
      <c r="J265" s="31">
        <f t="shared" si="60"/>
        <v>24685702.88926481</v>
      </c>
      <c r="K265" s="200">
        <v>8055050</v>
      </c>
      <c r="L265" s="194">
        <v>144722</v>
      </c>
      <c r="M265" s="37">
        <f t="shared" si="61"/>
        <v>32885474.88926481</v>
      </c>
      <c r="N265" s="194">
        <v>847170.2843998149</v>
      </c>
      <c r="O265" s="37">
        <f t="shared" si="62"/>
        <v>33732645.17366463</v>
      </c>
      <c r="P265" s="194">
        <v>996356</v>
      </c>
      <c r="Q265" s="82">
        <f t="shared" si="63"/>
        <v>34729001.17366463</v>
      </c>
      <c r="R265" s="194">
        <v>389179</v>
      </c>
      <c r="S265" s="82">
        <f t="shared" si="64"/>
        <v>35118180.17366463</v>
      </c>
      <c r="T265" s="194">
        <v>971800</v>
      </c>
      <c r="U265" s="82">
        <f t="shared" si="65"/>
        <v>36089980.17366463</v>
      </c>
      <c r="V265" s="194">
        <v>1521385</v>
      </c>
      <c r="W265" s="262">
        <f t="shared" si="66"/>
        <v>37611365.17366463</v>
      </c>
      <c r="X265" s="194">
        <v>5171390</v>
      </c>
      <c r="Y265" s="262">
        <f t="shared" si="67"/>
        <v>42782755.17366463</v>
      </c>
      <c r="Z265" s="194">
        <v>1282246</v>
      </c>
      <c r="AA265" s="262">
        <f t="shared" si="68"/>
        <v>44065001.17366463</v>
      </c>
      <c r="AB265" s="194">
        <v>1213668</v>
      </c>
      <c r="AC265" s="262">
        <f aca="true" t="shared" si="69" ref="AC265:AC293">AB265+AA265</f>
        <v>45278669.17366463</v>
      </c>
      <c r="AD265" s="5"/>
      <c r="AE265"/>
      <c r="AF265" s="5"/>
      <c r="AG265" s="14"/>
    </row>
    <row r="266" spans="1:33" ht="15">
      <c r="A266" s="186">
        <v>2380</v>
      </c>
      <c r="B266" s="11" t="s">
        <v>525</v>
      </c>
      <c r="C266" s="41">
        <v>58684</v>
      </c>
      <c r="D266" s="17">
        <f t="shared" si="57"/>
        <v>77141186.6676898</v>
      </c>
      <c r="E266" s="13">
        <v>8570780</v>
      </c>
      <c r="F266" s="31">
        <f t="shared" si="58"/>
        <v>85711966.6676898</v>
      </c>
      <c r="G266" s="53">
        <v>3242843</v>
      </c>
      <c r="H266" s="34">
        <f t="shared" si="59"/>
        <v>88954809.6676898</v>
      </c>
      <c r="I266" s="101">
        <v>1837222</v>
      </c>
      <c r="J266" s="31">
        <f t="shared" si="60"/>
        <v>90792031.6676898</v>
      </c>
      <c r="K266" s="200">
        <v>6143694</v>
      </c>
      <c r="L266" s="194">
        <v>166335</v>
      </c>
      <c r="M266" s="37">
        <f t="shared" si="61"/>
        <v>97102060.6676898</v>
      </c>
      <c r="N266" s="194">
        <v>-2370334.164107755</v>
      </c>
      <c r="O266" s="37">
        <f t="shared" si="62"/>
        <v>94731726.50358205</v>
      </c>
      <c r="P266" s="194">
        <v>1207687</v>
      </c>
      <c r="Q266" s="82">
        <f t="shared" si="63"/>
        <v>95939413.50358205</v>
      </c>
      <c r="R266" s="194">
        <v>2748634</v>
      </c>
      <c r="S266" s="82">
        <f t="shared" si="64"/>
        <v>98688047.50358205</v>
      </c>
      <c r="T266" s="194">
        <v>2736974</v>
      </c>
      <c r="U266" s="82">
        <f t="shared" si="65"/>
        <v>101425021.50358205</v>
      </c>
      <c r="V266" s="194">
        <v>3198710</v>
      </c>
      <c r="W266" s="262">
        <f t="shared" si="66"/>
        <v>104623731.50358205</v>
      </c>
      <c r="X266" s="194">
        <v>4941994</v>
      </c>
      <c r="Y266" s="262">
        <f t="shared" si="67"/>
        <v>109565725.50358205</v>
      </c>
      <c r="Z266" s="194">
        <v>4989422</v>
      </c>
      <c r="AA266" s="262">
        <f t="shared" si="68"/>
        <v>114555147.50358205</v>
      </c>
      <c r="AB266" s="194">
        <v>2876287</v>
      </c>
      <c r="AC266" s="262">
        <f t="shared" si="69"/>
        <v>117431434.50358205</v>
      </c>
      <c r="AD266" s="5"/>
      <c r="AE266"/>
      <c r="AF266" s="5"/>
      <c r="AG266" s="14"/>
    </row>
    <row r="267" spans="1:33" ht="15">
      <c r="A267" s="186">
        <v>2401</v>
      </c>
      <c r="B267" s="11" t="s">
        <v>527</v>
      </c>
      <c r="C267" s="41">
        <v>7389</v>
      </c>
      <c r="D267" s="17">
        <f t="shared" si="57"/>
        <v>9712975.057725443</v>
      </c>
      <c r="E267" s="13">
        <v>1824744</v>
      </c>
      <c r="F267" s="31">
        <f t="shared" si="58"/>
        <v>11537719.057725443</v>
      </c>
      <c r="G267" s="53">
        <v>744278</v>
      </c>
      <c r="H267" s="34">
        <f t="shared" si="59"/>
        <v>12281997.057725443</v>
      </c>
      <c r="I267" s="101">
        <v>-885</v>
      </c>
      <c r="J267" s="31">
        <f t="shared" si="60"/>
        <v>12281112.057725443</v>
      </c>
      <c r="K267" s="200">
        <v>309270</v>
      </c>
      <c r="L267" s="194">
        <v>61140</v>
      </c>
      <c r="M267" s="37">
        <f t="shared" si="61"/>
        <v>12651522.057725443</v>
      </c>
      <c r="N267" s="194">
        <v>2462.5477882865816</v>
      </c>
      <c r="O267" s="37">
        <f t="shared" si="62"/>
        <v>12653984.60551373</v>
      </c>
      <c r="P267" s="194">
        <v>-83977</v>
      </c>
      <c r="Q267" s="82">
        <f t="shared" si="63"/>
        <v>12570007.60551373</v>
      </c>
      <c r="R267" s="194">
        <v>344831</v>
      </c>
      <c r="S267" s="82">
        <f t="shared" si="64"/>
        <v>12914838.60551373</v>
      </c>
      <c r="T267" s="194">
        <v>153192</v>
      </c>
      <c r="U267" s="82">
        <f t="shared" si="65"/>
        <v>13068030.60551373</v>
      </c>
      <c r="V267" s="194">
        <v>383571</v>
      </c>
      <c r="W267" s="262">
        <f t="shared" si="66"/>
        <v>13451601.60551373</v>
      </c>
      <c r="X267" s="194">
        <v>2645101</v>
      </c>
      <c r="Y267" s="262">
        <f t="shared" si="67"/>
        <v>16096702.60551373</v>
      </c>
      <c r="Z267" s="194">
        <v>195578</v>
      </c>
      <c r="AA267" s="262">
        <f t="shared" si="68"/>
        <v>16292280.60551373</v>
      </c>
      <c r="AB267" s="194">
        <v>78371</v>
      </c>
      <c r="AC267" s="262">
        <f t="shared" si="69"/>
        <v>16370651.60551373</v>
      </c>
      <c r="AD267" s="5"/>
      <c r="AE267"/>
      <c r="AF267" s="5"/>
      <c r="AG267" s="14"/>
    </row>
    <row r="268" spans="1:33" ht="15">
      <c r="A268" s="186">
        <v>2403</v>
      </c>
      <c r="B268" s="11" t="s">
        <v>529</v>
      </c>
      <c r="C268" s="41">
        <v>2552</v>
      </c>
      <c r="D268" s="17">
        <f t="shared" si="57"/>
        <v>3354650.4733137544</v>
      </c>
      <c r="E268" s="13">
        <v>110810</v>
      </c>
      <c r="F268" s="31">
        <f t="shared" si="58"/>
        <v>3465460.4733137544</v>
      </c>
      <c r="G268" s="53">
        <v>132491</v>
      </c>
      <c r="H268" s="34">
        <f t="shared" si="59"/>
        <v>3597951.4733137544</v>
      </c>
      <c r="I268" s="101">
        <v>-9713</v>
      </c>
      <c r="J268" s="31">
        <f t="shared" si="60"/>
        <v>3588238.4733137544</v>
      </c>
      <c r="K268" s="200">
        <v>115887</v>
      </c>
      <c r="L268" s="194">
        <v>17652</v>
      </c>
      <c r="M268" s="37">
        <f t="shared" si="61"/>
        <v>3721777.4733137544</v>
      </c>
      <c r="N268" s="194">
        <v>-21366.713905033655</v>
      </c>
      <c r="O268" s="37">
        <f t="shared" si="62"/>
        <v>3700410.759408721</v>
      </c>
      <c r="P268" s="194">
        <v>25939</v>
      </c>
      <c r="Q268" s="82">
        <f t="shared" si="63"/>
        <v>3726349.759408721</v>
      </c>
      <c r="R268" s="194">
        <v>-164551</v>
      </c>
      <c r="S268" s="82">
        <f t="shared" si="64"/>
        <v>3561798.759408721</v>
      </c>
      <c r="T268" s="194">
        <v>7242</v>
      </c>
      <c r="U268" s="82">
        <f t="shared" si="65"/>
        <v>3569040.759408721</v>
      </c>
      <c r="V268" s="194">
        <v>90065</v>
      </c>
      <c r="W268" s="262">
        <f t="shared" si="66"/>
        <v>3659105.759408721</v>
      </c>
      <c r="X268" s="194">
        <v>322725</v>
      </c>
      <c r="Y268" s="262">
        <f t="shared" si="67"/>
        <v>3981830.759408721</v>
      </c>
      <c r="Z268" s="194">
        <v>8960</v>
      </c>
      <c r="AA268" s="262">
        <f t="shared" si="68"/>
        <v>3990790.759408721</v>
      </c>
      <c r="AB268" s="194">
        <v>3341</v>
      </c>
      <c r="AC268" s="262">
        <f t="shared" si="69"/>
        <v>3994131.759408721</v>
      </c>
      <c r="AD268" s="5"/>
      <c r="AE268"/>
      <c r="AF268" s="5"/>
      <c r="AG268" s="14"/>
    </row>
    <row r="269" spans="1:33" ht="15">
      <c r="A269" s="186">
        <v>2404</v>
      </c>
      <c r="B269" s="11" t="s">
        <v>531</v>
      </c>
      <c r="C269" s="41">
        <v>5653</v>
      </c>
      <c r="D269" s="17">
        <f t="shared" si="57"/>
        <v>7430971.444217341</v>
      </c>
      <c r="E269" s="13">
        <v>105256</v>
      </c>
      <c r="F269" s="31">
        <f t="shared" si="58"/>
        <v>7536227.444217341</v>
      </c>
      <c r="G269" s="53">
        <v>346599</v>
      </c>
      <c r="H269" s="34">
        <f t="shared" si="59"/>
        <v>7882826.444217341</v>
      </c>
      <c r="I269" s="101">
        <v>-23089</v>
      </c>
      <c r="J269" s="31">
        <f t="shared" si="60"/>
        <v>7859737.444217341</v>
      </c>
      <c r="K269" s="200">
        <v>215002</v>
      </c>
      <c r="L269" s="194">
        <v>2544</v>
      </c>
      <c r="M269" s="37">
        <f t="shared" si="61"/>
        <v>8077283.444217341</v>
      </c>
      <c r="N269" s="194">
        <v>-73223.12645186391</v>
      </c>
      <c r="O269" s="37">
        <f t="shared" si="62"/>
        <v>8004060.317765477</v>
      </c>
      <c r="P269" s="194">
        <v>96949</v>
      </c>
      <c r="Q269" s="82">
        <f t="shared" si="63"/>
        <v>8101009.317765477</v>
      </c>
      <c r="R269" s="194">
        <v>384726</v>
      </c>
      <c r="S269" s="82">
        <f t="shared" si="64"/>
        <v>8485735.317765478</v>
      </c>
      <c r="T269" s="194">
        <v>36052</v>
      </c>
      <c r="U269" s="82">
        <f t="shared" si="65"/>
        <v>8521787.317765478</v>
      </c>
      <c r="V269" s="194">
        <v>135650</v>
      </c>
      <c r="W269" s="262">
        <f t="shared" si="66"/>
        <v>8657437.317765478</v>
      </c>
      <c r="X269" s="194">
        <v>1406690</v>
      </c>
      <c r="Y269" s="262">
        <f t="shared" si="67"/>
        <v>10064127.317765478</v>
      </c>
      <c r="Z269" s="194">
        <v>101637</v>
      </c>
      <c r="AA269" s="262">
        <f t="shared" si="68"/>
        <v>10165764.317765478</v>
      </c>
      <c r="AB269" s="194">
        <v>13273</v>
      </c>
      <c r="AC269" s="262">
        <f t="shared" si="69"/>
        <v>10179037.317765478</v>
      </c>
      <c r="AD269" s="5"/>
      <c r="AE269"/>
      <c r="AF269" s="5"/>
      <c r="AG269" s="14"/>
    </row>
    <row r="270" spans="1:33" ht="15">
      <c r="A270" s="186">
        <v>2409</v>
      </c>
      <c r="B270" s="11" t="s">
        <v>533</v>
      </c>
      <c r="C270" s="41">
        <v>6933</v>
      </c>
      <c r="D270" s="17">
        <f t="shared" si="57"/>
        <v>9113554.753716402</v>
      </c>
      <c r="E270" s="13">
        <v>1425577</v>
      </c>
      <c r="F270" s="31">
        <f t="shared" si="58"/>
        <v>10539131.753716402</v>
      </c>
      <c r="G270" s="53">
        <v>382072</v>
      </c>
      <c r="H270" s="34">
        <f t="shared" si="59"/>
        <v>10921203.753716402</v>
      </c>
      <c r="I270" s="101">
        <v>103491</v>
      </c>
      <c r="J270" s="31">
        <f t="shared" si="60"/>
        <v>11024694.753716402</v>
      </c>
      <c r="K270" s="200">
        <v>1010817</v>
      </c>
      <c r="L270" s="194">
        <v>3064</v>
      </c>
      <c r="M270" s="37">
        <f t="shared" si="61"/>
        <v>12038575.753716402</v>
      </c>
      <c r="N270" s="194">
        <v>83795.26469294727</v>
      </c>
      <c r="O270" s="37">
        <f t="shared" si="62"/>
        <v>12122371.018409349</v>
      </c>
      <c r="P270" s="194">
        <v>115103</v>
      </c>
      <c r="Q270" s="82">
        <f t="shared" si="63"/>
        <v>12237474.018409349</v>
      </c>
      <c r="R270" s="194">
        <v>1262049</v>
      </c>
      <c r="S270" s="82">
        <f t="shared" si="64"/>
        <v>13499523.018409349</v>
      </c>
      <c r="T270" s="194">
        <v>80286</v>
      </c>
      <c r="U270" s="82">
        <f t="shared" si="65"/>
        <v>13579809.018409349</v>
      </c>
      <c r="V270" s="194">
        <v>387965</v>
      </c>
      <c r="W270" s="262">
        <f t="shared" si="66"/>
        <v>13967774.018409349</v>
      </c>
      <c r="X270" s="194">
        <v>1029294</v>
      </c>
      <c r="Y270" s="262">
        <f t="shared" si="67"/>
        <v>14997068.018409349</v>
      </c>
      <c r="Z270" s="194">
        <v>124621</v>
      </c>
      <c r="AA270" s="262">
        <f t="shared" si="68"/>
        <v>15121689.018409349</v>
      </c>
      <c r="AB270" s="194">
        <v>85108</v>
      </c>
      <c r="AC270" s="262">
        <f t="shared" si="69"/>
        <v>15206797.018409349</v>
      </c>
      <c r="AD270" s="5"/>
      <c r="AE270"/>
      <c r="AF270" s="5"/>
      <c r="AG270" s="14"/>
    </row>
    <row r="271" spans="1:33" ht="15">
      <c r="A271" s="186">
        <v>2417</v>
      </c>
      <c r="B271" s="11" t="s">
        <v>535</v>
      </c>
      <c r="C271" s="41">
        <v>4400</v>
      </c>
      <c r="D271" s="17">
        <f t="shared" si="57"/>
        <v>5783880.126403024</v>
      </c>
      <c r="E271" s="13">
        <v>-39217</v>
      </c>
      <c r="F271" s="31">
        <f t="shared" si="58"/>
        <v>5744663.126403024</v>
      </c>
      <c r="G271" s="53">
        <v>77893</v>
      </c>
      <c r="H271" s="34">
        <f t="shared" si="59"/>
        <v>5822556.126403024</v>
      </c>
      <c r="I271" s="101">
        <v>36709</v>
      </c>
      <c r="J271" s="31">
        <f t="shared" si="60"/>
        <v>5859265.126403024</v>
      </c>
      <c r="K271" s="200">
        <v>129267</v>
      </c>
      <c r="L271" s="194">
        <v>5338</v>
      </c>
      <c r="M271" s="37">
        <f t="shared" si="61"/>
        <v>5993870.126403024</v>
      </c>
      <c r="N271" s="194">
        <v>-19119.09293971304</v>
      </c>
      <c r="O271" s="37">
        <f t="shared" si="62"/>
        <v>5974751.033463311</v>
      </c>
      <c r="P271" s="194">
        <v>-11009</v>
      </c>
      <c r="Q271" s="82">
        <f t="shared" si="63"/>
        <v>5963742.033463311</v>
      </c>
      <c r="R271" s="194">
        <v>93484</v>
      </c>
      <c r="S271" s="82">
        <f t="shared" si="64"/>
        <v>6057226.033463311</v>
      </c>
      <c r="T271" s="194">
        <v>-4281</v>
      </c>
      <c r="U271" s="82">
        <f t="shared" si="65"/>
        <v>6052945.033463311</v>
      </c>
      <c r="V271" s="194">
        <v>49078</v>
      </c>
      <c r="W271" s="262">
        <f t="shared" si="66"/>
        <v>6102023.033463311</v>
      </c>
      <c r="X271" s="194">
        <v>199041</v>
      </c>
      <c r="Y271" s="262">
        <f t="shared" si="67"/>
        <v>6301064.033463311</v>
      </c>
      <c r="Z271" s="194">
        <v>27017</v>
      </c>
      <c r="AA271" s="262">
        <f t="shared" si="68"/>
        <v>6328081.033463311</v>
      </c>
      <c r="AB271" s="194">
        <v>7606</v>
      </c>
      <c r="AC271" s="262">
        <f t="shared" si="69"/>
        <v>6335687.033463311</v>
      </c>
      <c r="AD271" s="5"/>
      <c r="AE271"/>
      <c r="AF271" s="5"/>
      <c r="AG271" s="14"/>
    </row>
    <row r="272" spans="1:33" ht="15">
      <c r="A272" s="186">
        <v>2418</v>
      </c>
      <c r="B272" s="11" t="s">
        <v>537</v>
      </c>
      <c r="C272" s="41">
        <v>3334</v>
      </c>
      <c r="D272" s="17">
        <f t="shared" si="57"/>
        <v>4382603.713960838</v>
      </c>
      <c r="E272" s="13">
        <v>167963</v>
      </c>
      <c r="F272" s="31">
        <f t="shared" si="58"/>
        <v>4550566.713960838</v>
      </c>
      <c r="G272" s="53">
        <v>-583</v>
      </c>
      <c r="H272" s="34">
        <f t="shared" si="59"/>
        <v>4549983.713960838</v>
      </c>
      <c r="I272" s="101">
        <v>8761</v>
      </c>
      <c r="J272" s="31">
        <f t="shared" si="60"/>
        <v>4558744.713960838</v>
      </c>
      <c r="K272" s="200">
        <v>186677</v>
      </c>
      <c r="L272" s="194">
        <v>3370</v>
      </c>
      <c r="M272" s="37">
        <f t="shared" si="61"/>
        <v>4748791.713960838</v>
      </c>
      <c r="N272" s="194">
        <v>-11601.710877501406</v>
      </c>
      <c r="O272" s="37">
        <f t="shared" si="62"/>
        <v>4737190.003083336</v>
      </c>
      <c r="P272" s="194">
        <v>23450</v>
      </c>
      <c r="Q272" s="82">
        <f t="shared" si="63"/>
        <v>4760640.003083336</v>
      </c>
      <c r="R272" s="194">
        <v>-160091</v>
      </c>
      <c r="S272" s="82">
        <f t="shared" si="64"/>
        <v>4600549.003083336</v>
      </c>
      <c r="T272" s="194">
        <v>5816</v>
      </c>
      <c r="U272" s="82">
        <f t="shared" si="65"/>
        <v>4606365.003083336</v>
      </c>
      <c r="V272" s="194">
        <v>28260</v>
      </c>
      <c r="W272" s="262">
        <f t="shared" si="66"/>
        <v>4634625.003083336</v>
      </c>
      <c r="X272" s="194">
        <v>309661</v>
      </c>
      <c r="Y272" s="262">
        <f t="shared" si="67"/>
        <v>4944286.003083336</v>
      </c>
      <c r="Z272" s="194">
        <v>23148</v>
      </c>
      <c r="AA272" s="262">
        <f t="shared" si="68"/>
        <v>4967434.003083336</v>
      </c>
      <c r="AB272" s="194">
        <v>0</v>
      </c>
      <c r="AC272" s="262">
        <f t="shared" si="69"/>
        <v>4967434.003083336</v>
      </c>
      <c r="AD272" s="5"/>
      <c r="AE272"/>
      <c r="AF272" s="5"/>
      <c r="AG272" s="14"/>
    </row>
    <row r="273" spans="1:33" ht="15">
      <c r="A273" s="186">
        <v>2421</v>
      </c>
      <c r="B273" s="11" t="s">
        <v>539</v>
      </c>
      <c r="C273" s="41">
        <v>6391</v>
      </c>
      <c r="D273" s="17">
        <f t="shared" si="57"/>
        <v>8401085.883600393</v>
      </c>
      <c r="E273" s="13">
        <v>1910600</v>
      </c>
      <c r="F273" s="31">
        <f t="shared" si="58"/>
        <v>10311685.883600393</v>
      </c>
      <c r="G273" s="53">
        <v>555310</v>
      </c>
      <c r="H273" s="34">
        <f t="shared" si="59"/>
        <v>10866995.883600393</v>
      </c>
      <c r="I273" s="101">
        <v>125931</v>
      </c>
      <c r="J273" s="31">
        <f t="shared" si="60"/>
        <v>10992926.883600393</v>
      </c>
      <c r="K273" s="200">
        <v>3613097</v>
      </c>
      <c r="L273" s="194">
        <v>38096</v>
      </c>
      <c r="M273" s="37">
        <f t="shared" si="61"/>
        <v>14644119.883600393</v>
      </c>
      <c r="N273" s="194">
        <v>286163.1475050654</v>
      </c>
      <c r="O273" s="37">
        <f t="shared" si="62"/>
        <v>14930283.031105459</v>
      </c>
      <c r="P273" s="194">
        <v>242126</v>
      </c>
      <c r="Q273" s="82">
        <f t="shared" si="63"/>
        <v>15172409.031105459</v>
      </c>
      <c r="R273" s="194">
        <v>760703</v>
      </c>
      <c r="S273" s="82">
        <f t="shared" si="64"/>
        <v>15933112.031105459</v>
      </c>
      <c r="T273" s="194">
        <v>298948</v>
      </c>
      <c r="U273" s="82">
        <f t="shared" si="65"/>
        <v>16232060.031105459</v>
      </c>
      <c r="V273" s="194">
        <v>542443</v>
      </c>
      <c r="W273" s="262">
        <f t="shared" si="66"/>
        <v>16774503.031105459</v>
      </c>
      <c r="X273" s="194">
        <v>2570166</v>
      </c>
      <c r="Y273" s="262">
        <f t="shared" si="67"/>
        <v>19344669.03110546</v>
      </c>
      <c r="Z273" s="194">
        <v>396959</v>
      </c>
      <c r="AA273" s="262">
        <f t="shared" si="68"/>
        <v>19741628.03110546</v>
      </c>
      <c r="AB273" s="194">
        <v>304807</v>
      </c>
      <c r="AC273" s="262">
        <f t="shared" si="69"/>
        <v>20046435.03110546</v>
      </c>
      <c r="AD273" s="5"/>
      <c r="AE273"/>
      <c r="AF273" s="5"/>
      <c r="AG273" s="14"/>
    </row>
    <row r="274" spans="1:33" ht="15">
      <c r="A274" s="186">
        <v>2422</v>
      </c>
      <c r="B274" s="11" t="s">
        <v>541</v>
      </c>
      <c r="C274" s="41">
        <v>2829</v>
      </c>
      <c r="D274" s="17">
        <f t="shared" si="57"/>
        <v>3718772.017635036</v>
      </c>
      <c r="E274" s="13">
        <v>182121</v>
      </c>
      <c r="F274" s="31">
        <f t="shared" si="58"/>
        <v>3900893.017635036</v>
      </c>
      <c r="G274" s="53">
        <v>128758</v>
      </c>
      <c r="H274" s="34">
        <f t="shared" si="59"/>
        <v>4029651.017635036</v>
      </c>
      <c r="I274" s="101">
        <v>50360</v>
      </c>
      <c r="J274" s="31">
        <f t="shared" si="60"/>
        <v>4080011.017635036</v>
      </c>
      <c r="K274" s="200">
        <v>236547</v>
      </c>
      <c r="L274" s="194">
        <v>10764</v>
      </c>
      <c r="M274" s="37">
        <f t="shared" si="61"/>
        <v>4327322.017635036</v>
      </c>
      <c r="N274" s="194">
        <v>1835.7168348981068</v>
      </c>
      <c r="O274" s="37">
        <f t="shared" si="62"/>
        <v>4329157.734469934</v>
      </c>
      <c r="P274" s="194">
        <v>12203</v>
      </c>
      <c r="Q274" s="82">
        <f t="shared" si="63"/>
        <v>4341360.734469934</v>
      </c>
      <c r="R274" s="194">
        <v>33398</v>
      </c>
      <c r="S274" s="82">
        <f t="shared" si="64"/>
        <v>4374758.734469934</v>
      </c>
      <c r="T274" s="194">
        <v>13913</v>
      </c>
      <c r="U274" s="82">
        <f t="shared" si="65"/>
        <v>4388671.734469934</v>
      </c>
      <c r="V274" s="194">
        <v>71791</v>
      </c>
      <c r="W274" s="262">
        <f t="shared" si="66"/>
        <v>4460462.734469934</v>
      </c>
      <c r="X274" s="194">
        <v>368523</v>
      </c>
      <c r="Y274" s="262">
        <f t="shared" si="67"/>
        <v>4828985.734469934</v>
      </c>
      <c r="Z274" s="194">
        <v>22202</v>
      </c>
      <c r="AA274" s="262">
        <f t="shared" si="68"/>
        <v>4851187.734469934</v>
      </c>
      <c r="AB274" s="194">
        <v>13771</v>
      </c>
      <c r="AC274" s="262">
        <f t="shared" si="69"/>
        <v>4864958.734469934</v>
      </c>
      <c r="AD274" s="5"/>
      <c r="AE274"/>
      <c r="AF274" s="5"/>
      <c r="AG274" s="14"/>
    </row>
    <row r="275" spans="1:33" ht="15">
      <c r="A275" s="186">
        <v>2425</v>
      </c>
      <c r="B275" s="11" t="s">
        <v>543</v>
      </c>
      <c r="C275" s="41">
        <v>3005</v>
      </c>
      <c r="D275" s="17">
        <f t="shared" si="57"/>
        <v>3950127.2226911564</v>
      </c>
      <c r="E275" s="13">
        <v>171256</v>
      </c>
      <c r="F275" s="31">
        <f t="shared" si="58"/>
        <v>4121383.2226911564</v>
      </c>
      <c r="G275" s="53">
        <v>48383</v>
      </c>
      <c r="H275" s="34">
        <f t="shared" si="59"/>
        <v>4169766.2226911564</v>
      </c>
      <c r="I275" s="101">
        <v>-14617</v>
      </c>
      <c r="J275" s="31">
        <f t="shared" si="60"/>
        <v>4155149.2226911564</v>
      </c>
      <c r="K275" s="200">
        <v>380155</v>
      </c>
      <c r="L275" s="194">
        <v>4773</v>
      </c>
      <c r="M275" s="37">
        <f t="shared" si="61"/>
        <v>4540077.222691156</v>
      </c>
      <c r="N275" s="194">
        <v>9285.63311730884</v>
      </c>
      <c r="O275" s="37">
        <f t="shared" si="62"/>
        <v>4549362.855808465</v>
      </c>
      <c r="P275" s="194">
        <v>10584</v>
      </c>
      <c r="Q275" s="82">
        <f t="shared" si="63"/>
        <v>4559946.855808465</v>
      </c>
      <c r="R275" s="194">
        <v>10312</v>
      </c>
      <c r="S275" s="82">
        <f t="shared" si="64"/>
        <v>4570258.855808465</v>
      </c>
      <c r="T275" s="194">
        <v>68504</v>
      </c>
      <c r="U275" s="82">
        <f t="shared" si="65"/>
        <v>4638762.855808465</v>
      </c>
      <c r="V275" s="194">
        <v>105219</v>
      </c>
      <c r="W275" s="262">
        <f t="shared" si="66"/>
        <v>4743981.855808465</v>
      </c>
      <c r="X275" s="194">
        <v>663038</v>
      </c>
      <c r="Y275" s="262">
        <f t="shared" si="67"/>
        <v>5407019.855808465</v>
      </c>
      <c r="Z275" s="194">
        <v>70787</v>
      </c>
      <c r="AA275" s="262">
        <f t="shared" si="68"/>
        <v>5477806.855808465</v>
      </c>
      <c r="AB275" s="194">
        <v>46031</v>
      </c>
      <c r="AC275" s="262">
        <f t="shared" si="69"/>
        <v>5523837.855808465</v>
      </c>
      <c r="AD275" s="5"/>
      <c r="AE275"/>
      <c r="AF275" s="5"/>
      <c r="AG275" s="14"/>
    </row>
    <row r="276" spans="1:33" ht="15">
      <c r="A276" s="186">
        <v>2460</v>
      </c>
      <c r="B276" s="11" t="s">
        <v>545</v>
      </c>
      <c r="C276" s="41">
        <v>8346</v>
      </c>
      <c r="D276" s="17">
        <f t="shared" si="57"/>
        <v>10970968.9852181</v>
      </c>
      <c r="E276" s="13">
        <v>952752</v>
      </c>
      <c r="F276" s="31">
        <f t="shared" si="58"/>
        <v>11923720.9852181</v>
      </c>
      <c r="G276" s="53">
        <v>453278</v>
      </c>
      <c r="H276" s="34">
        <f t="shared" si="59"/>
        <v>12376998.9852181</v>
      </c>
      <c r="I276" s="101">
        <v>176386</v>
      </c>
      <c r="J276" s="31">
        <f t="shared" si="60"/>
        <v>12553384.9852181</v>
      </c>
      <c r="K276" s="200">
        <v>1136984</v>
      </c>
      <c r="L276" s="194">
        <v>34406</v>
      </c>
      <c r="M276" s="37">
        <f t="shared" si="61"/>
        <v>13724774.9852181</v>
      </c>
      <c r="N276" s="194">
        <v>-165825.8449261021</v>
      </c>
      <c r="O276" s="37">
        <f t="shared" si="62"/>
        <v>13558949.140291998</v>
      </c>
      <c r="P276" s="194">
        <v>161992</v>
      </c>
      <c r="Q276" s="82">
        <f t="shared" si="63"/>
        <v>13720941.140291998</v>
      </c>
      <c r="R276" s="194">
        <v>117007</v>
      </c>
      <c r="S276" s="82">
        <f t="shared" si="64"/>
        <v>13837948.140291998</v>
      </c>
      <c r="T276" s="194">
        <v>319485</v>
      </c>
      <c r="U276" s="82">
        <f t="shared" si="65"/>
        <v>14157433.140291998</v>
      </c>
      <c r="V276" s="194">
        <v>534312</v>
      </c>
      <c r="W276" s="262">
        <f t="shared" si="66"/>
        <v>14691745.140291998</v>
      </c>
      <c r="X276" s="194">
        <v>3596369</v>
      </c>
      <c r="Y276" s="262">
        <f t="shared" si="67"/>
        <v>18288114.140291996</v>
      </c>
      <c r="Z276" s="194">
        <v>500713</v>
      </c>
      <c r="AA276" s="262">
        <f t="shared" si="68"/>
        <v>18788827.140291996</v>
      </c>
      <c r="AB276" s="194">
        <v>281832</v>
      </c>
      <c r="AC276" s="262">
        <f t="shared" si="69"/>
        <v>19070659.140291996</v>
      </c>
      <c r="AD276" s="5"/>
      <c r="AE276"/>
      <c r="AF276" s="5"/>
      <c r="AG276" s="14"/>
    </row>
    <row r="277" spans="1:33" ht="15">
      <c r="A277" s="186">
        <v>2462</v>
      </c>
      <c r="B277" s="11" t="s">
        <v>547</v>
      </c>
      <c r="C277" s="41">
        <v>7246</v>
      </c>
      <c r="D277" s="17">
        <f t="shared" si="57"/>
        <v>9524998.953617346</v>
      </c>
      <c r="E277" s="13">
        <v>804094</v>
      </c>
      <c r="F277" s="31">
        <f t="shared" si="58"/>
        <v>10329092.953617346</v>
      </c>
      <c r="G277" s="53">
        <v>431394</v>
      </c>
      <c r="H277" s="34">
        <f t="shared" si="59"/>
        <v>10760486.953617346</v>
      </c>
      <c r="I277" s="101">
        <v>132298</v>
      </c>
      <c r="J277" s="31">
        <f t="shared" si="60"/>
        <v>10892784.953617346</v>
      </c>
      <c r="K277" s="200">
        <v>1806176</v>
      </c>
      <c r="L277" s="194">
        <v>30373</v>
      </c>
      <c r="M277" s="37">
        <f t="shared" si="61"/>
        <v>12729333.953617346</v>
      </c>
      <c r="N277" s="194">
        <v>89957.92830882594</v>
      </c>
      <c r="O277" s="37">
        <f t="shared" si="62"/>
        <v>12819291.881926171</v>
      </c>
      <c r="P277" s="194">
        <v>-3007</v>
      </c>
      <c r="Q277" s="82">
        <f t="shared" si="63"/>
        <v>12816284.881926171</v>
      </c>
      <c r="R277" s="194">
        <v>322922</v>
      </c>
      <c r="S277" s="82">
        <f t="shared" si="64"/>
        <v>13139206.881926171</v>
      </c>
      <c r="T277" s="194">
        <v>201200</v>
      </c>
      <c r="U277" s="82">
        <f t="shared" si="65"/>
        <v>13340406.881926171</v>
      </c>
      <c r="V277" s="194">
        <v>207557</v>
      </c>
      <c r="W277" s="262">
        <f t="shared" si="66"/>
        <v>13547963.881926171</v>
      </c>
      <c r="X277" s="194">
        <v>1679853</v>
      </c>
      <c r="Y277" s="262">
        <f t="shared" si="67"/>
        <v>15227816.881926171</v>
      </c>
      <c r="Z277" s="194">
        <v>154958</v>
      </c>
      <c r="AA277" s="262">
        <f t="shared" si="68"/>
        <v>15382774.881926171</v>
      </c>
      <c r="AB277" s="194">
        <v>128517</v>
      </c>
      <c r="AC277" s="262">
        <f t="shared" si="69"/>
        <v>15511291.881926171</v>
      </c>
      <c r="AD277" s="5"/>
      <c r="AE277"/>
      <c r="AF277" s="5"/>
      <c r="AG277" s="14"/>
    </row>
    <row r="278" spans="1:33" ht="15">
      <c r="A278" s="186">
        <v>2463</v>
      </c>
      <c r="B278" s="11" t="s">
        <v>549</v>
      </c>
      <c r="C278" s="41">
        <v>3273</v>
      </c>
      <c r="D278" s="17">
        <f t="shared" si="57"/>
        <v>4302418.103117523</v>
      </c>
      <c r="E278" s="13">
        <v>52373</v>
      </c>
      <c r="F278" s="31">
        <f t="shared" si="58"/>
        <v>4354791.103117523</v>
      </c>
      <c r="G278" s="53">
        <v>134278</v>
      </c>
      <c r="H278" s="34">
        <f t="shared" si="59"/>
        <v>4489069.103117523</v>
      </c>
      <c r="I278" s="101">
        <v>82527</v>
      </c>
      <c r="J278" s="31">
        <f t="shared" si="60"/>
        <v>4571596.103117523</v>
      </c>
      <c r="K278" s="200">
        <v>174747</v>
      </c>
      <c r="L278" s="194">
        <v>3814</v>
      </c>
      <c r="M278" s="37">
        <f t="shared" si="61"/>
        <v>4750157.103117523</v>
      </c>
      <c r="N278" s="194">
        <v>-23748.744361746125</v>
      </c>
      <c r="O278" s="37">
        <f t="shared" si="62"/>
        <v>4726408.358755777</v>
      </c>
      <c r="P278" s="194">
        <v>-22367</v>
      </c>
      <c r="Q278" s="82">
        <f t="shared" si="63"/>
        <v>4704041.358755777</v>
      </c>
      <c r="R278" s="194">
        <v>52335</v>
      </c>
      <c r="S278" s="82">
        <f t="shared" si="64"/>
        <v>4756376.358755777</v>
      </c>
      <c r="T278" s="194">
        <v>-9899</v>
      </c>
      <c r="U278" s="82">
        <f t="shared" si="65"/>
        <v>4746477.358755777</v>
      </c>
      <c r="V278" s="194">
        <v>12135</v>
      </c>
      <c r="W278" s="262">
        <f t="shared" si="66"/>
        <v>4758612.358755777</v>
      </c>
      <c r="X278" s="194">
        <v>81647</v>
      </c>
      <c r="Y278" s="262">
        <f t="shared" si="67"/>
        <v>4840259.358755777</v>
      </c>
      <c r="Z278" s="194">
        <v>20469</v>
      </c>
      <c r="AA278" s="262">
        <f t="shared" si="68"/>
        <v>4860728.358755777</v>
      </c>
      <c r="AB278" s="194">
        <v>3038</v>
      </c>
      <c r="AC278" s="262">
        <f t="shared" si="69"/>
        <v>4863766.358755777</v>
      </c>
      <c r="AD278" s="5"/>
      <c r="AE278"/>
      <c r="AF278" s="5"/>
      <c r="AG278" s="14"/>
    </row>
    <row r="279" spans="1:33" ht="15">
      <c r="A279" s="186">
        <v>2480</v>
      </c>
      <c r="B279" s="11" t="s">
        <v>551</v>
      </c>
      <c r="C279" s="41">
        <v>111726</v>
      </c>
      <c r="D279" s="17">
        <f t="shared" si="57"/>
        <v>146865861.59147826</v>
      </c>
      <c r="E279" s="13">
        <v>16392679</v>
      </c>
      <c r="F279" s="31">
        <f t="shared" si="58"/>
        <v>163258540.59147826</v>
      </c>
      <c r="G279" s="53">
        <v>6895061</v>
      </c>
      <c r="H279" s="34">
        <f t="shared" si="59"/>
        <v>170153601.59147826</v>
      </c>
      <c r="I279" s="101">
        <v>3059309</v>
      </c>
      <c r="J279" s="31">
        <f t="shared" si="60"/>
        <v>173212910.59147826</v>
      </c>
      <c r="K279" s="200">
        <v>11200594</v>
      </c>
      <c r="L279" s="194">
        <v>274664</v>
      </c>
      <c r="M279" s="37">
        <f t="shared" si="61"/>
        <v>184688168.59147826</v>
      </c>
      <c r="N279" s="194">
        <v>196629.23050400615</v>
      </c>
      <c r="O279" s="37">
        <f t="shared" si="62"/>
        <v>184884797.82198226</v>
      </c>
      <c r="P279" s="194">
        <v>2355459</v>
      </c>
      <c r="Q279" s="82">
        <f t="shared" si="63"/>
        <v>187240256.82198226</v>
      </c>
      <c r="R279" s="194">
        <v>6350166</v>
      </c>
      <c r="S279" s="82">
        <f t="shared" si="64"/>
        <v>193590422.82198226</v>
      </c>
      <c r="T279" s="194">
        <v>6685301</v>
      </c>
      <c r="U279" s="82">
        <f t="shared" si="65"/>
        <v>200275723.82198226</v>
      </c>
      <c r="V279" s="194">
        <v>9020691</v>
      </c>
      <c r="W279" s="262">
        <f t="shared" si="66"/>
        <v>209296414.82198226</v>
      </c>
      <c r="X279" s="194">
        <v>13040643</v>
      </c>
      <c r="Y279" s="262">
        <f t="shared" si="67"/>
        <v>222337057.82198226</v>
      </c>
      <c r="Z279" s="194">
        <v>8208306</v>
      </c>
      <c r="AA279" s="262">
        <f t="shared" si="68"/>
        <v>230545363.82198226</v>
      </c>
      <c r="AB279" s="194">
        <v>7613150</v>
      </c>
      <c r="AC279" s="262">
        <f t="shared" si="69"/>
        <v>238158513.82198226</v>
      </c>
      <c r="AD279" s="5"/>
      <c r="AE279"/>
      <c r="AF279" s="5"/>
      <c r="AG279" s="14"/>
    </row>
    <row r="280" spans="1:33" ht="15">
      <c r="A280" s="186">
        <v>2481</v>
      </c>
      <c r="B280" s="11" t="s">
        <v>553</v>
      </c>
      <c r="C280" s="41">
        <v>12541</v>
      </c>
      <c r="D280" s="17">
        <f t="shared" si="57"/>
        <v>16485372.878459167</v>
      </c>
      <c r="E280" s="13">
        <v>713637</v>
      </c>
      <c r="F280" s="31">
        <f t="shared" si="58"/>
        <v>17199009.878459167</v>
      </c>
      <c r="G280" s="53">
        <v>120031</v>
      </c>
      <c r="H280" s="34">
        <f t="shared" si="59"/>
        <v>17319040.878459167</v>
      </c>
      <c r="I280" s="101">
        <v>76069</v>
      </c>
      <c r="J280" s="31">
        <f t="shared" si="60"/>
        <v>17395109.878459167</v>
      </c>
      <c r="K280" s="200">
        <v>2532529</v>
      </c>
      <c r="L280" s="194">
        <v>-7136</v>
      </c>
      <c r="M280" s="37">
        <f t="shared" si="61"/>
        <v>19920502.878459167</v>
      </c>
      <c r="N280" s="194">
        <v>-332952.902853854</v>
      </c>
      <c r="O280" s="37">
        <f t="shared" si="62"/>
        <v>19587549.975605313</v>
      </c>
      <c r="P280" s="194">
        <v>-26401</v>
      </c>
      <c r="Q280" s="82">
        <f t="shared" si="63"/>
        <v>19561148.975605313</v>
      </c>
      <c r="R280" s="194">
        <v>1288910</v>
      </c>
      <c r="S280" s="82">
        <f t="shared" si="64"/>
        <v>20850058.975605313</v>
      </c>
      <c r="T280" s="194">
        <v>100141</v>
      </c>
      <c r="U280" s="82">
        <f t="shared" si="65"/>
        <v>20950199.975605313</v>
      </c>
      <c r="V280" s="194">
        <v>154531</v>
      </c>
      <c r="W280" s="262">
        <f t="shared" si="66"/>
        <v>21104730.975605313</v>
      </c>
      <c r="X280" s="194">
        <v>1529024</v>
      </c>
      <c r="Y280" s="262">
        <f t="shared" si="67"/>
        <v>22633754.975605313</v>
      </c>
      <c r="Z280" s="194">
        <v>361537</v>
      </c>
      <c r="AA280" s="262">
        <f t="shared" si="68"/>
        <v>22995291.975605313</v>
      </c>
      <c r="AB280" s="194">
        <v>53106</v>
      </c>
      <c r="AC280" s="262">
        <f t="shared" si="69"/>
        <v>23048397.975605313</v>
      </c>
      <c r="AD280" s="5"/>
      <c r="AE280"/>
      <c r="AF280" s="5"/>
      <c r="AG280" s="14"/>
    </row>
    <row r="281" spans="1:33" ht="15">
      <c r="A281" s="186">
        <v>2482</v>
      </c>
      <c r="B281" s="11" t="s">
        <v>555</v>
      </c>
      <c r="C281" s="41">
        <v>72042</v>
      </c>
      <c r="D281" s="17">
        <f t="shared" si="57"/>
        <v>94700520.92416516</v>
      </c>
      <c r="E281" s="13">
        <v>12747485</v>
      </c>
      <c r="F281" s="31">
        <f t="shared" si="58"/>
        <v>107448005.92416516</v>
      </c>
      <c r="G281" s="53">
        <v>4693120</v>
      </c>
      <c r="H281" s="34">
        <f t="shared" si="59"/>
        <v>112141125.92416516</v>
      </c>
      <c r="I281" s="101">
        <v>863148</v>
      </c>
      <c r="J281" s="31">
        <f t="shared" si="60"/>
        <v>113004273.92416516</v>
      </c>
      <c r="K281" s="200">
        <v>7295828</v>
      </c>
      <c r="L281" s="194">
        <v>135639</v>
      </c>
      <c r="M281" s="37">
        <f t="shared" si="61"/>
        <v>120435740.92416516</v>
      </c>
      <c r="N281" s="194">
        <v>-1537041.1430824548</v>
      </c>
      <c r="O281" s="37">
        <f t="shared" si="62"/>
        <v>118898699.7810827</v>
      </c>
      <c r="P281" s="194">
        <v>560054</v>
      </c>
      <c r="Q281" s="82">
        <f t="shared" si="63"/>
        <v>119458753.7810827</v>
      </c>
      <c r="R281" s="194">
        <v>6669032</v>
      </c>
      <c r="S281" s="82">
        <f t="shared" si="64"/>
        <v>126127785.7810827</v>
      </c>
      <c r="T281" s="194">
        <v>2800087</v>
      </c>
      <c r="U281" s="82">
        <f t="shared" si="65"/>
        <v>128927872.7810827</v>
      </c>
      <c r="V281" s="194">
        <v>3147481</v>
      </c>
      <c r="W281" s="262">
        <f t="shared" si="66"/>
        <v>132075353.7810827</v>
      </c>
      <c r="X281" s="194">
        <v>19180239</v>
      </c>
      <c r="Y281" s="262">
        <f t="shared" si="67"/>
        <v>151255592.7810827</v>
      </c>
      <c r="Z281" s="194">
        <v>4590799</v>
      </c>
      <c r="AA281" s="262">
        <f t="shared" si="68"/>
        <v>155846391.7810827</v>
      </c>
      <c r="AB281" s="194">
        <v>2413838</v>
      </c>
      <c r="AC281" s="262">
        <f t="shared" si="69"/>
        <v>158260229.7810827</v>
      </c>
      <c r="AD281" s="5"/>
      <c r="AE281"/>
      <c r="AF281" s="5"/>
      <c r="AG281" s="14"/>
    </row>
    <row r="282" spans="1:33" ht="15">
      <c r="A282" s="186">
        <v>2505</v>
      </c>
      <c r="B282" s="11" t="s">
        <v>557</v>
      </c>
      <c r="C282" s="41">
        <v>6742</v>
      </c>
      <c r="D282" s="17">
        <f t="shared" si="57"/>
        <v>8862481.77550209</v>
      </c>
      <c r="E282" s="13">
        <v>708467</v>
      </c>
      <c r="F282" s="31">
        <f t="shared" si="58"/>
        <v>9570948.77550209</v>
      </c>
      <c r="G282" s="53">
        <v>270185</v>
      </c>
      <c r="H282" s="34">
        <f t="shared" si="59"/>
        <v>9841133.77550209</v>
      </c>
      <c r="I282" s="101">
        <v>49701</v>
      </c>
      <c r="J282" s="31">
        <f t="shared" si="60"/>
        <v>9890834.77550209</v>
      </c>
      <c r="K282" s="200">
        <v>584093</v>
      </c>
      <c r="L282" s="194">
        <v>1880</v>
      </c>
      <c r="M282" s="37">
        <f t="shared" si="61"/>
        <v>10476807.77550209</v>
      </c>
      <c r="N282" s="194">
        <v>79805.66804555804</v>
      </c>
      <c r="O282" s="37">
        <f t="shared" si="62"/>
        <v>10556613.443547647</v>
      </c>
      <c r="P282" s="194">
        <v>64200</v>
      </c>
      <c r="Q282" s="82">
        <f t="shared" si="63"/>
        <v>10620813.443547647</v>
      </c>
      <c r="R282" s="194">
        <v>489739</v>
      </c>
      <c r="S282" s="82">
        <f t="shared" si="64"/>
        <v>11110552.443547647</v>
      </c>
      <c r="T282" s="194">
        <v>140668</v>
      </c>
      <c r="U282" s="82">
        <f t="shared" si="65"/>
        <v>11251220.443547647</v>
      </c>
      <c r="V282" s="194">
        <v>14428</v>
      </c>
      <c r="W282" s="262">
        <f t="shared" si="66"/>
        <v>11265648.443547647</v>
      </c>
      <c r="X282" s="194">
        <v>1917180</v>
      </c>
      <c r="Y282" s="262">
        <f t="shared" si="67"/>
        <v>13182828.443547647</v>
      </c>
      <c r="Z282" s="194">
        <v>68799</v>
      </c>
      <c r="AA282" s="262">
        <f t="shared" si="68"/>
        <v>13251627.443547647</v>
      </c>
      <c r="AB282" s="194">
        <v>18101</v>
      </c>
      <c r="AC282" s="262">
        <f t="shared" si="69"/>
        <v>13269728.443547647</v>
      </c>
      <c r="AD282" s="5"/>
      <c r="AE282"/>
      <c r="AF282" s="5"/>
      <c r="AG282" s="14"/>
    </row>
    <row r="283" spans="1:33" ht="15">
      <c r="A283" s="186">
        <v>2506</v>
      </c>
      <c r="B283" s="11" t="s">
        <v>559</v>
      </c>
      <c r="C283" s="41">
        <v>3092</v>
      </c>
      <c r="D283" s="17">
        <f t="shared" si="57"/>
        <v>4064490.307008671</v>
      </c>
      <c r="E283" s="13">
        <v>718036</v>
      </c>
      <c r="F283" s="31">
        <f t="shared" si="58"/>
        <v>4782526.307008671</v>
      </c>
      <c r="G283" s="53">
        <v>356557</v>
      </c>
      <c r="H283" s="34">
        <f t="shared" si="59"/>
        <v>5139083.307008671</v>
      </c>
      <c r="I283" s="101">
        <v>93604</v>
      </c>
      <c r="J283" s="31">
        <f t="shared" si="60"/>
        <v>5232687.307008671</v>
      </c>
      <c r="K283" s="200">
        <v>529731</v>
      </c>
      <c r="L283" s="194">
        <v>28057</v>
      </c>
      <c r="M283" s="37">
        <f t="shared" si="61"/>
        <v>5790475.307008671</v>
      </c>
      <c r="N283" s="194">
        <v>-31431.22076581698</v>
      </c>
      <c r="O283" s="37">
        <f t="shared" si="62"/>
        <v>5759044.086242854</v>
      </c>
      <c r="P283" s="194">
        <v>157071</v>
      </c>
      <c r="Q283" s="82">
        <f t="shared" si="63"/>
        <v>5916115.086242854</v>
      </c>
      <c r="R283" s="194">
        <v>1065462</v>
      </c>
      <c r="S283" s="82">
        <f t="shared" si="64"/>
        <v>6981577.086242854</v>
      </c>
      <c r="T283" s="194">
        <v>93366</v>
      </c>
      <c r="U283" s="82">
        <f t="shared" si="65"/>
        <v>7074943.086242854</v>
      </c>
      <c r="V283" s="194">
        <v>136051</v>
      </c>
      <c r="W283" s="262">
        <f t="shared" si="66"/>
        <v>7210994.086242854</v>
      </c>
      <c r="X283" s="194">
        <v>1269363</v>
      </c>
      <c r="Y283" s="262">
        <f t="shared" si="67"/>
        <v>8480357.086242855</v>
      </c>
      <c r="Z283" s="194">
        <v>97424</v>
      </c>
      <c r="AA283" s="262">
        <f t="shared" si="68"/>
        <v>8577781.086242855</v>
      </c>
      <c r="AB283" s="194">
        <v>49361</v>
      </c>
      <c r="AC283" s="262">
        <f t="shared" si="69"/>
        <v>8627142.086242855</v>
      </c>
      <c r="AD283" s="5"/>
      <c r="AE283"/>
      <c r="AF283" s="5"/>
      <c r="AG283" s="14"/>
    </row>
    <row r="284" spans="1:33" ht="15">
      <c r="A284" s="186">
        <v>2510</v>
      </c>
      <c r="B284" s="11" t="s">
        <v>561</v>
      </c>
      <c r="C284" s="41">
        <v>5424</v>
      </c>
      <c r="D284" s="17">
        <f t="shared" si="57"/>
        <v>7129946.7740022745</v>
      </c>
      <c r="E284" s="13">
        <v>177753</v>
      </c>
      <c r="F284" s="31">
        <f t="shared" si="58"/>
        <v>7307699.7740022745</v>
      </c>
      <c r="G284" s="53">
        <v>256124</v>
      </c>
      <c r="H284" s="34">
        <f t="shared" si="59"/>
        <v>7563823.7740022745</v>
      </c>
      <c r="I284" s="101">
        <v>-14848</v>
      </c>
      <c r="J284" s="31">
        <f t="shared" si="60"/>
        <v>7548975.7740022745</v>
      </c>
      <c r="K284" s="200">
        <v>293935</v>
      </c>
      <c r="L284" s="194">
        <v>9307</v>
      </c>
      <c r="M284" s="37">
        <f t="shared" si="61"/>
        <v>7852217.7740022745</v>
      </c>
      <c r="N284" s="194">
        <v>-88326.58002386522</v>
      </c>
      <c r="O284" s="37">
        <f t="shared" si="62"/>
        <v>7763891.193978409</v>
      </c>
      <c r="P284" s="194">
        <v>83799</v>
      </c>
      <c r="Q284" s="82">
        <f t="shared" si="63"/>
        <v>7847690.193978409</v>
      </c>
      <c r="R284" s="194">
        <v>797776</v>
      </c>
      <c r="S284" s="82">
        <f t="shared" si="64"/>
        <v>8645466.19397841</v>
      </c>
      <c r="T284" s="194">
        <v>74212</v>
      </c>
      <c r="U284" s="82">
        <f t="shared" si="65"/>
        <v>8719678.19397841</v>
      </c>
      <c r="V284" s="194">
        <v>14151</v>
      </c>
      <c r="W284" s="262">
        <f t="shared" si="66"/>
        <v>8733829.19397841</v>
      </c>
      <c r="X284" s="194">
        <v>1002440</v>
      </c>
      <c r="Y284" s="262">
        <f t="shared" si="67"/>
        <v>9736269.19397841</v>
      </c>
      <c r="Z284" s="194">
        <v>108349</v>
      </c>
      <c r="AA284" s="262">
        <f t="shared" si="68"/>
        <v>9844618.19397841</v>
      </c>
      <c r="AB284" s="194">
        <v>7166</v>
      </c>
      <c r="AC284" s="262">
        <f t="shared" si="69"/>
        <v>9851784.19397841</v>
      </c>
      <c r="AD284" s="5"/>
      <c r="AE284"/>
      <c r="AF284" s="5"/>
      <c r="AG284" s="14"/>
    </row>
    <row r="285" spans="1:33" ht="15">
      <c r="A285" s="186">
        <v>2513</v>
      </c>
      <c r="B285" s="11" t="s">
        <v>563</v>
      </c>
      <c r="C285" s="41">
        <v>3817</v>
      </c>
      <c r="D285" s="17">
        <f t="shared" si="57"/>
        <v>5017516.009654623</v>
      </c>
      <c r="E285" s="13">
        <v>-15972</v>
      </c>
      <c r="F285" s="31">
        <f t="shared" si="58"/>
        <v>5001544.009654623</v>
      </c>
      <c r="G285" s="53">
        <v>25189</v>
      </c>
      <c r="H285" s="34">
        <f t="shared" si="59"/>
        <v>5026733.009654623</v>
      </c>
      <c r="I285" s="101">
        <v>34999</v>
      </c>
      <c r="J285" s="31">
        <f t="shared" si="60"/>
        <v>5061732.009654623</v>
      </c>
      <c r="K285" s="200">
        <v>85243</v>
      </c>
      <c r="L285" s="194">
        <v>993</v>
      </c>
      <c r="M285" s="37">
        <f t="shared" si="61"/>
        <v>5147968.009654623</v>
      </c>
      <c r="N285" s="194">
        <v>-41564.00312520098</v>
      </c>
      <c r="O285" s="37">
        <f t="shared" si="62"/>
        <v>5106404.0065294225</v>
      </c>
      <c r="P285" s="194">
        <v>-13595</v>
      </c>
      <c r="Q285" s="82">
        <f t="shared" si="63"/>
        <v>5092809.0065294225</v>
      </c>
      <c r="R285" s="194">
        <v>193717</v>
      </c>
      <c r="S285" s="82">
        <f t="shared" si="64"/>
        <v>5286526.0065294225</v>
      </c>
      <c r="T285" s="194">
        <v>21361</v>
      </c>
      <c r="U285" s="82">
        <f t="shared" si="65"/>
        <v>5307887.0065294225</v>
      </c>
      <c r="V285" s="194">
        <v>24206</v>
      </c>
      <c r="W285" s="262">
        <f t="shared" si="66"/>
        <v>5332093.0065294225</v>
      </c>
      <c r="X285" s="194">
        <v>394431</v>
      </c>
      <c r="Y285" s="262">
        <f t="shared" si="67"/>
        <v>5726524.0065294225</v>
      </c>
      <c r="Z285" s="194">
        <v>28066</v>
      </c>
      <c r="AA285" s="262">
        <f t="shared" si="68"/>
        <v>5754590.0065294225</v>
      </c>
      <c r="AB285" s="194">
        <v>664</v>
      </c>
      <c r="AC285" s="262">
        <f t="shared" si="69"/>
        <v>5755254.0065294225</v>
      </c>
      <c r="AD285" s="5"/>
      <c r="AE285"/>
      <c r="AF285" s="5"/>
      <c r="AG285" s="14"/>
    </row>
    <row r="286" spans="1:33" ht="15">
      <c r="A286" s="186">
        <v>2514</v>
      </c>
      <c r="B286" s="11" t="s">
        <v>565</v>
      </c>
      <c r="C286" s="41">
        <v>17276</v>
      </c>
      <c r="D286" s="17">
        <f t="shared" si="57"/>
        <v>22709616.60539515</v>
      </c>
      <c r="E286" s="13">
        <v>2272036</v>
      </c>
      <c r="F286" s="31">
        <f t="shared" si="58"/>
        <v>24981652.60539515</v>
      </c>
      <c r="G286" s="53">
        <v>919427</v>
      </c>
      <c r="H286" s="34">
        <f t="shared" si="59"/>
        <v>25901079.60539515</v>
      </c>
      <c r="I286" s="101">
        <v>228923</v>
      </c>
      <c r="J286" s="31">
        <f t="shared" si="60"/>
        <v>26130002.60539515</v>
      </c>
      <c r="K286" s="200">
        <v>285557</v>
      </c>
      <c r="L286" s="194">
        <v>95419</v>
      </c>
      <c r="M286" s="37">
        <f t="shared" si="61"/>
        <v>26510978.60539515</v>
      </c>
      <c r="N286" s="194">
        <v>-6124.467642385513</v>
      </c>
      <c r="O286" s="37">
        <f t="shared" si="62"/>
        <v>26504854.137752764</v>
      </c>
      <c r="P286" s="194">
        <v>86815</v>
      </c>
      <c r="Q286" s="82">
        <f t="shared" si="63"/>
        <v>26591669.137752764</v>
      </c>
      <c r="R286" s="194">
        <v>1016352</v>
      </c>
      <c r="S286" s="82">
        <f t="shared" si="64"/>
        <v>27608021.137752764</v>
      </c>
      <c r="T286" s="194">
        <v>199250</v>
      </c>
      <c r="U286" s="82">
        <f t="shared" si="65"/>
        <v>27807271.137752764</v>
      </c>
      <c r="V286" s="194">
        <v>304288</v>
      </c>
      <c r="W286" s="262">
        <f t="shared" si="66"/>
        <v>28111559.137752764</v>
      </c>
      <c r="X286" s="194">
        <v>4460055</v>
      </c>
      <c r="Y286" s="262">
        <f t="shared" si="67"/>
        <v>32571614.137752764</v>
      </c>
      <c r="Z286" s="194">
        <v>521004</v>
      </c>
      <c r="AA286" s="262">
        <f t="shared" si="68"/>
        <v>33092618.137752764</v>
      </c>
      <c r="AB286" s="194">
        <v>65338</v>
      </c>
      <c r="AC286" s="262">
        <f t="shared" si="69"/>
        <v>33157956.137752764</v>
      </c>
      <c r="AD286" s="5"/>
      <c r="AE286"/>
      <c r="AF286" s="5"/>
      <c r="AG286" s="14"/>
    </row>
    <row r="287" spans="1:33" ht="15">
      <c r="A287" s="186">
        <v>2518</v>
      </c>
      <c r="B287" s="11" t="s">
        <v>567</v>
      </c>
      <c r="C287" s="41">
        <v>5090</v>
      </c>
      <c r="D287" s="17">
        <f t="shared" si="57"/>
        <v>6690897.691679862</v>
      </c>
      <c r="E287" s="13">
        <v>359983</v>
      </c>
      <c r="F287" s="31">
        <f t="shared" si="58"/>
        <v>7050880.691679862</v>
      </c>
      <c r="G287" s="53">
        <v>131619</v>
      </c>
      <c r="H287" s="34">
        <f t="shared" si="59"/>
        <v>7182499.691679862</v>
      </c>
      <c r="I287" s="101">
        <v>-66004</v>
      </c>
      <c r="J287" s="31">
        <f t="shared" si="60"/>
        <v>7116495.691679862</v>
      </c>
      <c r="K287" s="200">
        <v>-192848</v>
      </c>
      <c r="L287" s="194">
        <v>7015</v>
      </c>
      <c r="M287" s="37">
        <f t="shared" si="61"/>
        <v>6930662.691679862</v>
      </c>
      <c r="N287" s="194">
        <v>-12472.796150714159</v>
      </c>
      <c r="O287" s="37">
        <f t="shared" si="62"/>
        <v>6918189.895529148</v>
      </c>
      <c r="P287" s="194">
        <v>10494</v>
      </c>
      <c r="Q287" s="82">
        <f t="shared" si="63"/>
        <v>6928683.895529148</v>
      </c>
      <c r="R287" s="194">
        <v>414128</v>
      </c>
      <c r="S287" s="82">
        <f t="shared" si="64"/>
        <v>7342811.895529148</v>
      </c>
      <c r="T287" s="194">
        <v>6848</v>
      </c>
      <c r="U287" s="82">
        <f t="shared" si="65"/>
        <v>7349659.895529148</v>
      </c>
      <c r="V287" s="194">
        <v>72674</v>
      </c>
      <c r="W287" s="262">
        <f t="shared" si="66"/>
        <v>7422333.895529148</v>
      </c>
      <c r="X287" s="194">
        <v>487498</v>
      </c>
      <c r="Y287" s="262">
        <f t="shared" si="67"/>
        <v>7909831.895529148</v>
      </c>
      <c r="Z287" s="194">
        <v>25055</v>
      </c>
      <c r="AA287" s="262">
        <f t="shared" si="68"/>
        <v>7934886.895529148</v>
      </c>
      <c r="AB287" s="194">
        <v>3059</v>
      </c>
      <c r="AC287" s="262">
        <f t="shared" si="69"/>
        <v>7937945.895529148</v>
      </c>
      <c r="AD287" s="5"/>
      <c r="AE287"/>
      <c r="AF287" s="5"/>
      <c r="AG287" s="14"/>
    </row>
    <row r="288" spans="1:33" ht="15">
      <c r="A288" s="186">
        <v>2521</v>
      </c>
      <c r="B288" s="11" t="s">
        <v>569</v>
      </c>
      <c r="C288" s="41">
        <v>6521</v>
      </c>
      <c r="D288" s="17">
        <f t="shared" si="57"/>
        <v>8571973.250971392</v>
      </c>
      <c r="E288" s="13">
        <v>282540</v>
      </c>
      <c r="F288" s="31">
        <f t="shared" si="58"/>
        <v>8854513.250971392</v>
      </c>
      <c r="G288" s="53">
        <v>335756</v>
      </c>
      <c r="H288" s="34">
        <f t="shared" si="59"/>
        <v>9190269.250971392</v>
      </c>
      <c r="I288" s="101">
        <v>-63494</v>
      </c>
      <c r="J288" s="31">
        <f t="shared" si="60"/>
        <v>9126775.250971392</v>
      </c>
      <c r="K288" s="200">
        <v>1105684</v>
      </c>
      <c r="L288" s="194">
        <v>15321</v>
      </c>
      <c r="M288" s="37">
        <f t="shared" si="61"/>
        <v>10247780.250971392</v>
      </c>
      <c r="N288" s="194">
        <v>38295.7106682118</v>
      </c>
      <c r="O288" s="37">
        <f t="shared" si="62"/>
        <v>10286075.961639604</v>
      </c>
      <c r="P288" s="194">
        <v>143220</v>
      </c>
      <c r="Q288" s="82">
        <f t="shared" si="63"/>
        <v>10429295.961639604</v>
      </c>
      <c r="R288" s="194">
        <v>1731625</v>
      </c>
      <c r="S288" s="82">
        <f t="shared" si="64"/>
        <v>12160920.961639604</v>
      </c>
      <c r="T288" s="194">
        <v>59381</v>
      </c>
      <c r="U288" s="82">
        <f t="shared" si="65"/>
        <v>12220301.961639604</v>
      </c>
      <c r="V288" s="194">
        <v>63171</v>
      </c>
      <c r="W288" s="262">
        <f t="shared" si="66"/>
        <v>12283472.961639604</v>
      </c>
      <c r="X288" s="194">
        <v>-177192</v>
      </c>
      <c r="Y288" s="262">
        <f t="shared" si="67"/>
        <v>12106280.961639604</v>
      </c>
      <c r="Z288" s="194">
        <v>52618</v>
      </c>
      <c r="AA288" s="262">
        <f t="shared" si="68"/>
        <v>12158898.961639604</v>
      </c>
      <c r="AB288" s="194">
        <v>10876</v>
      </c>
      <c r="AC288" s="262">
        <f t="shared" si="69"/>
        <v>12169774.961639604</v>
      </c>
      <c r="AD288" s="5"/>
      <c r="AE288"/>
      <c r="AF288" s="5"/>
      <c r="AG288" s="14"/>
    </row>
    <row r="289" spans="1:33" ht="15">
      <c r="A289" s="186">
        <v>2523</v>
      </c>
      <c r="B289" s="11" t="s">
        <v>571</v>
      </c>
      <c r="C289" s="41">
        <v>18862</v>
      </c>
      <c r="D289" s="17">
        <f t="shared" si="57"/>
        <v>24794442.48732133</v>
      </c>
      <c r="E289" s="13">
        <v>3524959</v>
      </c>
      <c r="F289" s="31">
        <f t="shared" si="58"/>
        <v>28319401.48732133</v>
      </c>
      <c r="G289" s="53">
        <v>1314194</v>
      </c>
      <c r="H289" s="34">
        <f t="shared" si="59"/>
        <v>29633595.48732133</v>
      </c>
      <c r="I289" s="101">
        <v>-121054</v>
      </c>
      <c r="J289" s="31">
        <f t="shared" si="60"/>
        <v>29512541.48732133</v>
      </c>
      <c r="K289" s="200">
        <v>3147171</v>
      </c>
      <c r="L289" s="194">
        <v>27731</v>
      </c>
      <c r="M289" s="37">
        <f t="shared" si="61"/>
        <v>32687443.48732133</v>
      </c>
      <c r="N289" s="194">
        <v>-178438.59705201536</v>
      </c>
      <c r="O289" s="37">
        <f t="shared" si="62"/>
        <v>32509004.890269313</v>
      </c>
      <c r="P289" s="194">
        <v>-45781</v>
      </c>
      <c r="Q289" s="82">
        <f t="shared" si="63"/>
        <v>32463223.890269313</v>
      </c>
      <c r="R289" s="194">
        <v>4741662</v>
      </c>
      <c r="S289" s="82">
        <f t="shared" si="64"/>
        <v>37204885.89026931</v>
      </c>
      <c r="T289" s="194">
        <v>1013715</v>
      </c>
      <c r="U289" s="82">
        <f t="shared" si="65"/>
        <v>38218600.89026931</v>
      </c>
      <c r="V289" s="194">
        <v>513066</v>
      </c>
      <c r="W289" s="262">
        <f t="shared" si="66"/>
        <v>38731666.89026931</v>
      </c>
      <c r="X289" s="194">
        <v>2448301</v>
      </c>
      <c r="Y289" s="262">
        <f t="shared" si="67"/>
        <v>41179967.89026931</v>
      </c>
      <c r="Z289" s="194">
        <v>1491486</v>
      </c>
      <c r="AA289" s="262">
        <f t="shared" si="68"/>
        <v>42671453.89026931</v>
      </c>
      <c r="AB289" s="194">
        <v>872813</v>
      </c>
      <c r="AC289" s="262">
        <f t="shared" si="69"/>
        <v>43544266.89026931</v>
      </c>
      <c r="AD289" s="5"/>
      <c r="AE289"/>
      <c r="AF289" s="5"/>
      <c r="AG289" s="14"/>
    </row>
    <row r="290" spans="1:33" ht="15">
      <c r="A290" s="186">
        <v>2560</v>
      </c>
      <c r="B290" s="11" t="s">
        <v>573</v>
      </c>
      <c r="C290" s="41">
        <v>8571</v>
      </c>
      <c r="D290" s="17">
        <f t="shared" si="57"/>
        <v>11266735.582590982</v>
      </c>
      <c r="E290" s="13">
        <v>359663</v>
      </c>
      <c r="F290" s="31">
        <f t="shared" si="58"/>
        <v>11626398.582590982</v>
      </c>
      <c r="G290" s="53">
        <v>268209</v>
      </c>
      <c r="H290" s="34">
        <f t="shared" si="59"/>
        <v>11894607.582590982</v>
      </c>
      <c r="I290" s="101">
        <v>143058</v>
      </c>
      <c r="J290" s="31">
        <f t="shared" si="60"/>
        <v>12037665.582590982</v>
      </c>
      <c r="K290" s="200">
        <v>897413</v>
      </c>
      <c r="L290" s="194">
        <v>532</v>
      </c>
      <c r="M290" s="37">
        <f t="shared" si="61"/>
        <v>12935610.582590982</v>
      </c>
      <c r="N290" s="194">
        <v>61709.360548572615</v>
      </c>
      <c r="O290" s="37">
        <f t="shared" si="62"/>
        <v>12997319.943139555</v>
      </c>
      <c r="P290" s="194">
        <v>61738</v>
      </c>
      <c r="Q290" s="82">
        <f t="shared" si="63"/>
        <v>13059057.943139555</v>
      </c>
      <c r="R290" s="194">
        <v>31654</v>
      </c>
      <c r="S290" s="82">
        <f t="shared" si="64"/>
        <v>13090711.943139555</v>
      </c>
      <c r="T290" s="194">
        <v>104528</v>
      </c>
      <c r="U290" s="82">
        <f t="shared" si="65"/>
        <v>13195239.943139555</v>
      </c>
      <c r="V290" s="194">
        <v>117492</v>
      </c>
      <c r="W290" s="262">
        <f t="shared" si="66"/>
        <v>13312731.943139555</v>
      </c>
      <c r="X290" s="194">
        <v>1561770</v>
      </c>
      <c r="Y290" s="262">
        <f t="shared" si="67"/>
        <v>14874501.943139555</v>
      </c>
      <c r="Z290" s="194">
        <v>77526</v>
      </c>
      <c r="AA290" s="262">
        <f t="shared" si="68"/>
        <v>14952027.943139555</v>
      </c>
      <c r="AB290" s="194">
        <v>20979</v>
      </c>
      <c r="AC290" s="262">
        <f t="shared" si="69"/>
        <v>14973006.943139555</v>
      </c>
      <c r="AD290" s="5"/>
      <c r="AE290"/>
      <c r="AF290" s="5"/>
      <c r="AG290" s="14"/>
    </row>
    <row r="291" spans="1:33" ht="15">
      <c r="A291" s="186">
        <v>2580</v>
      </c>
      <c r="B291" s="11" t="s">
        <v>575</v>
      </c>
      <c r="C291" s="41">
        <v>73180</v>
      </c>
      <c r="D291" s="17">
        <f t="shared" si="57"/>
        <v>96196442.64776666</v>
      </c>
      <c r="E291" s="13">
        <v>11740825</v>
      </c>
      <c r="F291" s="31">
        <f t="shared" si="58"/>
        <v>107937267.64776666</v>
      </c>
      <c r="G291" s="53">
        <v>3517515</v>
      </c>
      <c r="H291" s="34">
        <f t="shared" si="59"/>
        <v>111454782.64776666</v>
      </c>
      <c r="I291" s="101">
        <v>833725</v>
      </c>
      <c r="J291" s="31">
        <f t="shared" si="60"/>
        <v>112288507.64776666</v>
      </c>
      <c r="K291" s="200">
        <v>8642144</v>
      </c>
      <c r="L291" s="194">
        <v>165045</v>
      </c>
      <c r="M291" s="37">
        <f t="shared" si="61"/>
        <v>121095696.64776666</v>
      </c>
      <c r="N291" s="194">
        <v>-757156.0593927801</v>
      </c>
      <c r="O291" s="37">
        <f t="shared" si="62"/>
        <v>120338540.58837388</v>
      </c>
      <c r="P291" s="194">
        <v>1009725</v>
      </c>
      <c r="Q291" s="82">
        <f t="shared" si="63"/>
        <v>121348265.58837388</v>
      </c>
      <c r="R291" s="194">
        <v>6650313</v>
      </c>
      <c r="S291" s="82">
        <f t="shared" si="64"/>
        <v>127998578.58837388</v>
      </c>
      <c r="T291" s="194">
        <v>3514839</v>
      </c>
      <c r="U291" s="82">
        <f t="shared" si="65"/>
        <v>131513417.58837388</v>
      </c>
      <c r="V291" s="194">
        <v>5338252</v>
      </c>
      <c r="W291" s="262">
        <f t="shared" si="66"/>
        <v>136851669.5883739</v>
      </c>
      <c r="X291" s="194">
        <v>11193253</v>
      </c>
      <c r="Y291" s="262">
        <f t="shared" si="67"/>
        <v>148044922.5883739</v>
      </c>
      <c r="Z291" s="194">
        <v>5945810</v>
      </c>
      <c r="AA291" s="262">
        <f t="shared" si="68"/>
        <v>153990732.5883739</v>
      </c>
      <c r="AB291" s="194">
        <v>4363187</v>
      </c>
      <c r="AC291" s="262">
        <f t="shared" si="69"/>
        <v>158353919.5883739</v>
      </c>
      <c r="AD291" s="5"/>
      <c r="AE291"/>
      <c r="AF291" s="5"/>
      <c r="AG291" s="14"/>
    </row>
    <row r="292" spans="1:33" ht="15">
      <c r="A292" s="186">
        <v>2581</v>
      </c>
      <c r="B292" s="11" t="s">
        <v>577</v>
      </c>
      <c r="C292" s="41">
        <v>40976</v>
      </c>
      <c r="D292" s="17">
        <f t="shared" si="57"/>
        <v>53863698.19533871</v>
      </c>
      <c r="E292" s="13">
        <v>8169164</v>
      </c>
      <c r="F292" s="31">
        <f t="shared" si="58"/>
        <v>62032862.19533871</v>
      </c>
      <c r="G292" s="53">
        <v>2095714</v>
      </c>
      <c r="H292" s="34">
        <f t="shared" si="59"/>
        <v>64128576.19533871</v>
      </c>
      <c r="I292" s="101">
        <v>602168</v>
      </c>
      <c r="J292" s="31">
        <f t="shared" si="60"/>
        <v>64730744.19533871</v>
      </c>
      <c r="K292" s="200">
        <v>4575513</v>
      </c>
      <c r="L292" s="194">
        <v>41511</v>
      </c>
      <c r="M292" s="37">
        <f t="shared" si="61"/>
        <v>69347768.19533871</v>
      </c>
      <c r="N292" s="194">
        <v>-241437.49097675085</v>
      </c>
      <c r="O292" s="37">
        <f t="shared" si="62"/>
        <v>69106330.70436196</v>
      </c>
      <c r="P292" s="194">
        <v>399938</v>
      </c>
      <c r="Q292" s="82">
        <f t="shared" si="63"/>
        <v>69506268.70436196</v>
      </c>
      <c r="R292" s="194">
        <v>5048181</v>
      </c>
      <c r="S292" s="82">
        <f t="shared" si="64"/>
        <v>74554449.70436196</v>
      </c>
      <c r="T292" s="194">
        <v>1659435</v>
      </c>
      <c r="U292" s="82">
        <f t="shared" si="65"/>
        <v>76213884.70436196</v>
      </c>
      <c r="V292" s="194">
        <v>1955208</v>
      </c>
      <c r="W292" s="262">
        <f t="shared" si="66"/>
        <v>78169092.70436196</v>
      </c>
      <c r="X292" s="194">
        <v>15394480</v>
      </c>
      <c r="Y292" s="262">
        <f t="shared" si="67"/>
        <v>93563572.70436196</v>
      </c>
      <c r="Z292" s="194">
        <v>2624455</v>
      </c>
      <c r="AA292" s="262">
        <f t="shared" si="68"/>
        <v>96188027.70436196</v>
      </c>
      <c r="AB292" s="194">
        <v>1353870</v>
      </c>
      <c r="AC292" s="262">
        <f t="shared" si="69"/>
        <v>97541897.70436196</v>
      </c>
      <c r="AD292" s="5"/>
      <c r="AE292"/>
      <c r="AF292" s="5"/>
      <c r="AG292" s="14"/>
    </row>
    <row r="293" spans="1:33" ht="15">
      <c r="A293" s="186">
        <v>2582</v>
      </c>
      <c r="B293" s="11" t="s">
        <v>579</v>
      </c>
      <c r="C293" s="41">
        <v>27816</v>
      </c>
      <c r="D293" s="17">
        <f t="shared" si="57"/>
        <v>36564638.544551484</v>
      </c>
      <c r="E293" s="13">
        <v>4245993</v>
      </c>
      <c r="F293" s="31">
        <f t="shared" si="58"/>
        <v>40810631.544551484</v>
      </c>
      <c r="G293" s="53">
        <v>775175</v>
      </c>
      <c r="H293" s="34">
        <f t="shared" si="59"/>
        <v>41585806.544551484</v>
      </c>
      <c r="I293" s="101">
        <v>270257</v>
      </c>
      <c r="J293" s="31">
        <f t="shared" si="60"/>
        <v>41856063.544551484</v>
      </c>
      <c r="K293" s="200">
        <v>3947377</v>
      </c>
      <c r="L293" s="194">
        <v>35203</v>
      </c>
      <c r="M293" s="37">
        <f t="shared" si="61"/>
        <v>45838643.544551484</v>
      </c>
      <c r="N293" s="194">
        <v>-554074.7311843336</v>
      </c>
      <c r="O293" s="37">
        <f t="shared" si="62"/>
        <v>45284568.81336715</v>
      </c>
      <c r="P293" s="194">
        <v>47995</v>
      </c>
      <c r="Q293" s="82">
        <f t="shared" si="63"/>
        <v>45332563.81336715</v>
      </c>
      <c r="R293" s="194">
        <v>1676932</v>
      </c>
      <c r="S293" s="82">
        <f t="shared" si="64"/>
        <v>47009495.81336715</v>
      </c>
      <c r="T293" s="194">
        <v>553790</v>
      </c>
      <c r="U293" s="82">
        <f t="shared" si="65"/>
        <v>47563285.81336715</v>
      </c>
      <c r="V293" s="194">
        <v>426653</v>
      </c>
      <c r="W293" s="262">
        <f t="shared" si="66"/>
        <v>47989938.81336715</v>
      </c>
      <c r="X293" s="194">
        <v>10716407</v>
      </c>
      <c r="Y293" s="262">
        <f t="shared" si="67"/>
        <v>58706345.81336715</v>
      </c>
      <c r="Z293" s="194">
        <v>2090053</v>
      </c>
      <c r="AA293" s="262">
        <f t="shared" si="68"/>
        <v>60796398.81336715</v>
      </c>
      <c r="AB293" s="194">
        <v>714843</v>
      </c>
      <c r="AC293" s="262">
        <f t="shared" si="69"/>
        <v>61511241.81336715</v>
      </c>
      <c r="AD293" s="5"/>
      <c r="AE293"/>
      <c r="AF293" s="5"/>
      <c r="AG293" s="14"/>
    </row>
    <row r="294" spans="1:33" ht="15">
      <c r="A294" s="186">
        <v>2583</v>
      </c>
      <c r="B294" s="11" t="s">
        <v>581</v>
      </c>
      <c r="C294" s="41">
        <v>10219</v>
      </c>
      <c r="D294" s="17">
        <f t="shared" si="57"/>
        <v>13433061.593571024</v>
      </c>
      <c r="E294" s="13">
        <v>2784679</v>
      </c>
      <c r="F294" s="31">
        <f t="shared" si="58"/>
        <v>16217740.593571024</v>
      </c>
      <c r="G294" s="53">
        <v>585930</v>
      </c>
      <c r="H294" s="34">
        <f t="shared" si="59"/>
        <v>16803670.593571022</v>
      </c>
      <c r="I294" s="101">
        <v>61690</v>
      </c>
      <c r="J294" s="31">
        <f t="shared" si="60"/>
        <v>16865360.593571022</v>
      </c>
      <c r="K294" s="200">
        <v>-29475</v>
      </c>
      <c r="L294" s="194">
        <v>64563</v>
      </c>
      <c r="M294" s="37">
        <f t="shared" si="61"/>
        <v>16900448.593571022</v>
      </c>
      <c r="N294" s="194">
        <v>-286351.42335248366</v>
      </c>
      <c r="O294" s="37">
        <f t="shared" si="62"/>
        <v>16614097.170218538</v>
      </c>
      <c r="P294" s="194">
        <v>56899</v>
      </c>
      <c r="Q294" s="82">
        <f t="shared" si="63"/>
        <v>16670996.170218538</v>
      </c>
      <c r="R294" s="194">
        <v>-279758</v>
      </c>
      <c r="S294" s="82">
        <f t="shared" si="64"/>
        <v>16391238.170218538</v>
      </c>
      <c r="T294" s="194">
        <v>252680</v>
      </c>
      <c r="U294" s="82">
        <f t="shared" si="65"/>
        <v>16643918.170218538</v>
      </c>
      <c r="V294" s="194">
        <v>250929</v>
      </c>
      <c r="W294" s="262">
        <f t="shared" si="66"/>
        <v>16894847.17021854</v>
      </c>
      <c r="X294" s="194">
        <v>231881</v>
      </c>
      <c r="Y294" s="262">
        <f t="shared" si="67"/>
        <v>17126728.17021854</v>
      </c>
      <c r="Z294" s="194">
        <v>368258</v>
      </c>
      <c r="AA294" s="262">
        <f t="shared" si="68"/>
        <v>17494986.17021854</v>
      </c>
      <c r="AB294" s="194">
        <v>83844</v>
      </c>
      <c r="AC294" s="262">
        <f>AB294+AA294</f>
        <v>17578830.17021854</v>
      </c>
      <c r="AD294" s="5"/>
      <c r="AE294"/>
      <c r="AF294" s="5"/>
      <c r="AG294" s="14"/>
    </row>
    <row r="295" spans="1:33" ht="15">
      <c r="A295" s="186">
        <v>2584</v>
      </c>
      <c r="B295" s="11" t="s">
        <v>583</v>
      </c>
      <c r="C295" s="41">
        <v>23088</v>
      </c>
      <c r="D295" s="17">
        <f t="shared" si="57"/>
        <v>30349596.445089325</v>
      </c>
      <c r="E295" s="13">
        <v>6201787</v>
      </c>
      <c r="F295" s="31">
        <f t="shared" si="58"/>
        <v>36551383.445089325</v>
      </c>
      <c r="G295" s="53">
        <v>2444271</v>
      </c>
      <c r="H295" s="34">
        <f t="shared" si="59"/>
        <v>38995654.445089325</v>
      </c>
      <c r="I295" s="101">
        <v>309490</v>
      </c>
      <c r="J295" s="31">
        <f t="shared" si="60"/>
        <v>39305144.445089325</v>
      </c>
      <c r="K295" s="200">
        <v>3431038</v>
      </c>
      <c r="L295" s="194">
        <v>89938</v>
      </c>
      <c r="M295" s="37">
        <f t="shared" si="61"/>
        <v>42826120.445089325</v>
      </c>
      <c r="N295" s="194">
        <v>-678430.9822254777</v>
      </c>
      <c r="O295" s="37">
        <f t="shared" si="62"/>
        <v>42147689.46286385</v>
      </c>
      <c r="P295" s="194">
        <v>150328</v>
      </c>
      <c r="Q295" s="82">
        <f t="shared" si="63"/>
        <v>42298017.46286385</v>
      </c>
      <c r="R295" s="194">
        <v>6920839</v>
      </c>
      <c r="S295" s="82">
        <f t="shared" si="64"/>
        <v>49218856.46286385</v>
      </c>
      <c r="T295" s="194">
        <v>1758225</v>
      </c>
      <c r="U295" s="82">
        <f>T295+S295</f>
        <v>50977081.46286385</v>
      </c>
      <c r="V295" s="194">
        <v>927722</v>
      </c>
      <c r="W295" s="262">
        <f>V295+U295</f>
        <v>51904803.46286385</v>
      </c>
      <c r="X295" s="194">
        <v>3206909</v>
      </c>
      <c r="Y295" s="262">
        <f>W295+X295</f>
        <v>55111712.46286385</v>
      </c>
      <c r="Z295" s="194">
        <v>2006277</v>
      </c>
      <c r="AA295" s="262">
        <f>Z295+Y295</f>
        <v>57117989.46286385</v>
      </c>
      <c r="AB295" s="194">
        <v>1027175</v>
      </c>
      <c r="AC295" s="262">
        <f>AB295+AA295</f>
        <v>58145164.46286385</v>
      </c>
      <c r="AD295" s="5"/>
      <c r="AE295"/>
      <c r="AF295" s="5"/>
      <c r="AG295" s="14"/>
    </row>
    <row r="296" spans="1:33" ht="15">
      <c r="A296" s="10"/>
      <c r="B296" s="11"/>
      <c r="C296" s="43"/>
      <c r="D296" s="21"/>
      <c r="E296" s="21"/>
      <c r="F296" s="32"/>
      <c r="G296" s="54"/>
      <c r="H296" s="35"/>
      <c r="I296" s="102"/>
      <c r="J296" s="32"/>
      <c r="K296" s="176"/>
      <c r="L296" s="195"/>
      <c r="M296" s="38"/>
      <c r="N296" s="195"/>
      <c r="O296" s="38"/>
      <c r="P296" s="176"/>
      <c r="Q296" s="83"/>
      <c r="R296" s="258"/>
      <c r="S296" s="83"/>
      <c r="T296" s="258"/>
      <c r="U296" s="83"/>
      <c r="W296" s="263"/>
      <c r="X296" s="258"/>
      <c r="Y296" s="263"/>
      <c r="Z296" s="258"/>
      <c r="AA296" s="263"/>
      <c r="AB296" s="258"/>
      <c r="AC296" s="263"/>
      <c r="AD296" s="5"/>
      <c r="AE296" s="5"/>
      <c r="AF296" s="5"/>
      <c r="AG296" s="22"/>
    </row>
    <row r="297" spans="1:33" ht="15">
      <c r="A297" s="23"/>
      <c r="B297" s="24" t="s">
        <v>584</v>
      </c>
      <c r="C297" s="44">
        <f>SUM(C6:C296)</f>
        <v>9174464</v>
      </c>
      <c r="D297" s="25">
        <f>SUM(D6:D296)</f>
        <v>12060000000.000013</v>
      </c>
      <c r="E297" s="25">
        <f aca="true" t="shared" si="70" ref="E297:M297">SUM(E6:E295)</f>
        <v>1516731122</v>
      </c>
      <c r="F297" s="33">
        <f t="shared" si="70"/>
        <v>13576731122.000013</v>
      </c>
      <c r="G297" s="55">
        <f t="shared" si="70"/>
        <v>330424336</v>
      </c>
      <c r="H297" s="36">
        <f t="shared" si="70"/>
        <v>13907155458.000013</v>
      </c>
      <c r="I297" s="103">
        <f t="shared" si="70"/>
        <v>292054732</v>
      </c>
      <c r="J297" s="33">
        <f t="shared" si="70"/>
        <v>14199210190.000017</v>
      </c>
      <c r="K297" s="196">
        <f t="shared" si="70"/>
        <v>1025621474</v>
      </c>
      <c r="L297" s="103">
        <f t="shared" si="70"/>
        <v>23149249</v>
      </c>
      <c r="M297" s="33">
        <f t="shared" si="70"/>
        <v>15247980913.000015</v>
      </c>
      <c r="N297" s="196">
        <f aca="true" t="shared" si="71" ref="N297:W297">SUM(N6:N295)</f>
        <v>27849325.999987658</v>
      </c>
      <c r="O297" s="33">
        <f t="shared" si="71"/>
        <v>15275830238.999983</v>
      </c>
      <c r="P297" s="196">
        <f t="shared" si="71"/>
        <v>165541850</v>
      </c>
      <c r="Q297" s="84">
        <f t="shared" si="71"/>
        <v>15441372088.999983</v>
      </c>
      <c r="R297" s="202">
        <f t="shared" si="71"/>
        <v>363648293</v>
      </c>
      <c r="S297" s="84">
        <f t="shared" si="71"/>
        <v>15805020381.999983</v>
      </c>
      <c r="T297" s="202">
        <f>SUM(T6:T295)</f>
        <v>401220193</v>
      </c>
      <c r="U297" s="84">
        <f t="shared" si="71"/>
        <v>16206240574.999979</v>
      </c>
      <c r="V297" s="105">
        <f t="shared" si="71"/>
        <v>602527512</v>
      </c>
      <c r="W297" s="84">
        <f t="shared" si="71"/>
        <v>16808768086.999979</v>
      </c>
      <c r="X297" s="202">
        <f aca="true" t="shared" si="72" ref="X297:AC297">SUM(X6:X295)</f>
        <v>1204796658</v>
      </c>
      <c r="Y297" s="84">
        <f t="shared" si="72"/>
        <v>18013564744.99998</v>
      </c>
      <c r="Z297" s="202">
        <f t="shared" si="72"/>
        <v>598490168</v>
      </c>
      <c r="AA297" s="84">
        <f t="shared" si="72"/>
        <v>18612054912.999985</v>
      </c>
      <c r="AB297" s="202">
        <f t="shared" si="72"/>
        <v>506541431</v>
      </c>
      <c r="AC297" s="84">
        <f t="shared" si="72"/>
        <v>19118596343.99999</v>
      </c>
      <c r="AD297" s="5"/>
      <c r="AE297" s="5"/>
      <c r="AF297" s="5"/>
      <c r="AG297" s="27"/>
    </row>
    <row r="298" spans="6:34" ht="15">
      <c r="F298" s="28"/>
      <c r="H298" s="28"/>
      <c r="I298" s="3"/>
      <c r="J298" s="28"/>
      <c r="K298" s="3"/>
      <c r="L298" s="86"/>
      <c r="M298" s="3"/>
      <c r="N298" s="86"/>
      <c r="O298" s="28"/>
      <c r="P298" s="62"/>
      <c r="Q298" s="28"/>
      <c r="R298" s="62"/>
      <c r="S298" s="28"/>
      <c r="T298" s="51"/>
      <c r="U298" s="51"/>
      <c r="W298" s="5"/>
      <c r="AH298" s="2"/>
    </row>
    <row r="299" spans="4:23" ht="15">
      <c r="D299" s="2"/>
      <c r="E299" s="2"/>
      <c r="F299" s="2"/>
      <c r="G299" s="2"/>
      <c r="H299" s="2"/>
      <c r="I299" s="2"/>
      <c r="J299" s="2"/>
      <c r="K299" s="2"/>
      <c r="L299" s="3"/>
      <c r="M299" s="2"/>
      <c r="N299" s="2"/>
      <c r="O299" s="2"/>
      <c r="P299" s="78"/>
      <c r="Q299" s="2"/>
      <c r="R299" s="298"/>
      <c r="S299" s="2"/>
      <c r="T299" s="51"/>
      <c r="U299" s="51"/>
      <c r="W299" s="5"/>
    </row>
    <row r="300" spans="4:23" ht="15">
      <c r="D300" s="2"/>
      <c r="E300" s="2"/>
      <c r="F300" s="2"/>
      <c r="G300" s="2"/>
      <c r="H300" s="2"/>
      <c r="I300" s="2"/>
      <c r="J300" s="2"/>
      <c r="K300" s="2"/>
      <c r="L300" s="3"/>
      <c r="M300" s="2"/>
      <c r="N300" s="2"/>
      <c r="O300" s="2"/>
      <c r="P300" s="78"/>
      <c r="Q300" s="2"/>
      <c r="R300" s="78"/>
      <c r="S300" s="2"/>
      <c r="T300" s="51"/>
      <c r="U300" s="51"/>
      <c r="W300" s="5"/>
    </row>
  </sheetData>
  <sheetProtection/>
  <printOptions horizontalCentered="1" verticalCentered="1"/>
  <pageMargins left="0.1968503937007874" right="0.1968503937007874" top="0.5905511811023623" bottom="0.5905511811023623" header="0.31496062992125984" footer="0.31496062992125984"/>
  <pageSetup horizontalDpi="600" verticalDpi="600" orientation="landscape" paperSize="9" r:id="rId1"/>
  <headerFooter>
    <oddHeader>&amp;C&amp;9 2017-12-21&amp;R&amp;9&amp;A</oddHeader>
    <oddFooter>&amp;L&amp;9&amp;F&amp;C&amp;9&amp;P (&amp;N)</oddFooter>
  </headerFooter>
</worksheet>
</file>

<file path=xl/worksheets/sheet2.xml><?xml version="1.0" encoding="utf-8"?>
<worksheet xmlns="http://schemas.openxmlformats.org/spreadsheetml/2006/main" xmlns:r="http://schemas.openxmlformats.org/officeDocument/2006/relationships">
  <dimension ref="A1:F302"/>
  <sheetViews>
    <sheetView view="pageLayout" showRuler="0" workbookViewId="0" topLeftCell="A1">
      <selection activeCell="C10" sqref="C10:C299"/>
    </sheetView>
  </sheetViews>
  <sheetFormatPr defaultColWidth="9.140625" defaultRowHeight="15"/>
  <cols>
    <col min="1" max="1" width="9.7109375" style="0" customWidth="1"/>
    <col min="2" max="2" width="17.00390625" style="0" customWidth="1"/>
    <col min="3" max="3" width="15.140625" style="0" customWidth="1"/>
    <col min="4" max="4" width="12.28125" style="0" bestFit="1" customWidth="1"/>
    <col min="5" max="5" width="10.421875" style="0" bestFit="1" customWidth="1"/>
    <col min="6" max="6" width="10.7109375" style="0" customWidth="1"/>
  </cols>
  <sheetData>
    <row r="1" ht="15">
      <c r="A1" s="19" t="s">
        <v>590</v>
      </c>
    </row>
    <row r="2" spans="1:5" ht="15">
      <c r="A2" t="s">
        <v>591</v>
      </c>
      <c r="E2" s="48"/>
    </row>
    <row r="4" ht="15">
      <c r="A4" s="45" t="s">
        <v>754</v>
      </c>
    </row>
    <row r="5" ht="15">
      <c r="A5" s="46" t="s">
        <v>0</v>
      </c>
    </row>
    <row r="7" spans="1:6" ht="15">
      <c r="A7" s="329" t="s">
        <v>1</v>
      </c>
      <c r="B7" s="329" t="s">
        <v>2</v>
      </c>
      <c r="C7" s="331" t="s">
        <v>741</v>
      </c>
      <c r="D7" s="47" t="s">
        <v>586</v>
      </c>
      <c r="E7" s="47"/>
      <c r="F7" s="47"/>
    </row>
    <row r="8" spans="1:6" ht="47.25" customHeight="1">
      <c r="A8" s="330"/>
      <c r="B8" s="330"/>
      <c r="C8" s="332"/>
      <c r="D8" s="20" t="s">
        <v>587</v>
      </c>
      <c r="E8" s="284" t="s">
        <v>588</v>
      </c>
      <c r="F8" s="284" t="s">
        <v>589</v>
      </c>
    </row>
    <row r="10" spans="1:6" ht="15">
      <c r="A10" t="s">
        <v>4</v>
      </c>
      <c r="B10" t="s">
        <v>5</v>
      </c>
      <c r="C10" s="2">
        <v>1177964</v>
      </c>
      <c r="D10" s="2">
        <v>990755</v>
      </c>
      <c r="E10" s="2">
        <v>-15700</v>
      </c>
      <c r="F10" s="2">
        <v>202909</v>
      </c>
    </row>
    <row r="11" spans="1:6" ht="15">
      <c r="A11" t="s">
        <v>6</v>
      </c>
      <c r="B11" t="s">
        <v>7</v>
      </c>
      <c r="C11" s="2">
        <v>3631177</v>
      </c>
      <c r="D11" s="2">
        <v>3366316</v>
      </c>
      <c r="E11" s="2">
        <v>152083</v>
      </c>
      <c r="F11" s="2">
        <v>112778</v>
      </c>
    </row>
    <row r="12" spans="1:6" ht="15">
      <c r="A12" t="s">
        <v>8</v>
      </c>
      <c r="B12" t="s">
        <v>9</v>
      </c>
      <c r="C12" s="2">
        <v>4100691</v>
      </c>
      <c r="D12" s="2">
        <v>3850755</v>
      </c>
      <c r="E12" s="2">
        <v>48080</v>
      </c>
      <c r="F12" s="2">
        <v>201856</v>
      </c>
    </row>
    <row r="13" spans="1:6" ht="15">
      <c r="A13" t="s">
        <v>10</v>
      </c>
      <c r="B13" t="s">
        <v>11</v>
      </c>
      <c r="C13" s="2">
        <v>5779584</v>
      </c>
      <c r="D13" s="2">
        <v>5481425</v>
      </c>
      <c r="E13" s="2">
        <v>94007</v>
      </c>
      <c r="F13" s="2">
        <v>204152</v>
      </c>
    </row>
    <row r="14" spans="1:6" ht="15">
      <c r="A14" t="s">
        <v>12</v>
      </c>
      <c r="B14" t="s">
        <v>13</v>
      </c>
      <c r="C14" s="2">
        <v>2414003</v>
      </c>
      <c r="D14" s="2">
        <v>2163221</v>
      </c>
      <c r="E14" s="2">
        <v>2375</v>
      </c>
      <c r="F14" s="2">
        <v>248407</v>
      </c>
    </row>
    <row r="15" spans="1:6" ht="15">
      <c r="A15" t="s">
        <v>14</v>
      </c>
      <c r="B15" t="s">
        <v>15</v>
      </c>
      <c r="C15" s="2">
        <v>2608115</v>
      </c>
      <c r="D15" s="2">
        <v>2481723</v>
      </c>
      <c r="E15" s="2">
        <v>90624</v>
      </c>
      <c r="F15" s="2">
        <v>35768</v>
      </c>
    </row>
    <row r="16" spans="1:6" ht="15">
      <c r="A16" t="s">
        <v>16</v>
      </c>
      <c r="B16" t="s">
        <v>17</v>
      </c>
      <c r="C16" s="2">
        <v>3936397</v>
      </c>
      <c r="D16" s="2">
        <v>3346659</v>
      </c>
      <c r="E16" s="2">
        <v>874</v>
      </c>
      <c r="F16" s="2">
        <v>588864</v>
      </c>
    </row>
    <row r="17" spans="1:6" ht="15">
      <c r="A17" t="s">
        <v>18</v>
      </c>
      <c r="B17" t="s">
        <v>19</v>
      </c>
      <c r="C17" s="2">
        <v>3339745</v>
      </c>
      <c r="D17" s="2">
        <v>2926880</v>
      </c>
      <c r="E17" s="2">
        <v>73270</v>
      </c>
      <c r="F17" s="2">
        <v>339595</v>
      </c>
    </row>
    <row r="18" spans="1:6" ht="15">
      <c r="A18" t="s">
        <v>20</v>
      </c>
      <c r="B18" t="s">
        <v>21</v>
      </c>
      <c r="C18" s="2">
        <v>1085274</v>
      </c>
      <c r="D18" s="2">
        <v>953516</v>
      </c>
      <c r="E18" s="2">
        <v>9218</v>
      </c>
      <c r="F18" s="2">
        <v>122540</v>
      </c>
    </row>
    <row r="19" spans="1:6" ht="15">
      <c r="A19" t="s">
        <v>22</v>
      </c>
      <c r="B19" t="s">
        <v>23</v>
      </c>
      <c r="C19" s="2">
        <v>5109382</v>
      </c>
      <c r="D19" s="2">
        <v>4795086</v>
      </c>
      <c r="E19" s="2">
        <v>-164528</v>
      </c>
      <c r="F19" s="2">
        <v>478824</v>
      </c>
    </row>
    <row r="20" spans="1:6" ht="15">
      <c r="A20" t="s">
        <v>24</v>
      </c>
      <c r="B20" t="s">
        <v>25</v>
      </c>
      <c r="C20" s="2">
        <v>1634828</v>
      </c>
      <c r="D20" s="2">
        <v>1432355</v>
      </c>
      <c r="E20" s="2">
        <v>3374</v>
      </c>
      <c r="F20" s="2">
        <v>199099</v>
      </c>
    </row>
    <row r="21" spans="1:6" ht="15">
      <c r="A21" t="s">
        <v>26</v>
      </c>
      <c r="B21" t="s">
        <v>27</v>
      </c>
      <c r="C21" s="2">
        <v>2270207</v>
      </c>
      <c r="D21" s="2">
        <v>2060992</v>
      </c>
      <c r="E21" s="2">
        <v>21690</v>
      </c>
      <c r="F21" s="2">
        <v>187525</v>
      </c>
    </row>
    <row r="22" spans="1:6" ht="15">
      <c r="A22" t="s">
        <v>28</v>
      </c>
      <c r="B22" t="s">
        <v>29</v>
      </c>
      <c r="C22" s="2">
        <v>1319906</v>
      </c>
      <c r="D22" s="2">
        <v>1267464</v>
      </c>
      <c r="E22" s="2">
        <v>18122</v>
      </c>
      <c r="F22" s="2">
        <v>34320</v>
      </c>
    </row>
    <row r="23" spans="1:6" ht="15">
      <c r="A23" t="s">
        <v>30</v>
      </c>
      <c r="B23" t="s">
        <v>31</v>
      </c>
      <c r="C23" s="2">
        <v>2359667</v>
      </c>
      <c r="D23" s="2">
        <v>1955722</v>
      </c>
      <c r="E23" s="2">
        <v>14217</v>
      </c>
      <c r="F23" s="2">
        <v>389728</v>
      </c>
    </row>
    <row r="24" spans="1:6" ht="15">
      <c r="A24" t="s">
        <v>32</v>
      </c>
      <c r="B24" t="s">
        <v>33</v>
      </c>
      <c r="C24" s="2">
        <v>1038888</v>
      </c>
      <c r="D24" s="2">
        <v>906821</v>
      </c>
      <c r="E24" s="2">
        <v>875</v>
      </c>
      <c r="F24" s="2">
        <v>131192</v>
      </c>
    </row>
    <row r="25" spans="1:6" ht="15">
      <c r="A25" t="s">
        <v>34</v>
      </c>
      <c r="B25" t="s">
        <v>35</v>
      </c>
      <c r="C25" s="2">
        <v>2601588</v>
      </c>
      <c r="D25" s="2">
        <v>2298960</v>
      </c>
      <c r="E25" s="2">
        <v>2500</v>
      </c>
      <c r="F25" s="2">
        <v>300128</v>
      </c>
    </row>
    <row r="26" spans="1:6" ht="15">
      <c r="A26" t="s">
        <v>36</v>
      </c>
      <c r="B26" t="s">
        <v>37</v>
      </c>
      <c r="C26" s="2">
        <v>19617161</v>
      </c>
      <c r="D26" s="2">
        <v>8182475</v>
      </c>
      <c r="E26" s="2">
        <v>1998</v>
      </c>
      <c r="F26" s="2">
        <v>11432688</v>
      </c>
    </row>
    <row r="27" spans="1:6" ht="15">
      <c r="A27" t="s">
        <v>38</v>
      </c>
      <c r="B27" t="s">
        <v>39</v>
      </c>
      <c r="C27" s="2">
        <v>6740441</v>
      </c>
      <c r="D27" s="2">
        <v>6034681</v>
      </c>
      <c r="E27" s="2">
        <v>59718</v>
      </c>
      <c r="F27" s="2">
        <v>646042</v>
      </c>
    </row>
    <row r="28" spans="1:6" ht="15">
      <c r="A28" t="s">
        <v>40</v>
      </c>
      <c r="B28" t="s">
        <v>41</v>
      </c>
      <c r="C28" s="2">
        <v>3012952</v>
      </c>
      <c r="D28" s="2">
        <v>2274011</v>
      </c>
      <c r="E28" s="2">
        <v>2750</v>
      </c>
      <c r="F28" s="2">
        <v>736191</v>
      </c>
    </row>
    <row r="29" spans="1:6" ht="15">
      <c r="A29" t="s">
        <v>42</v>
      </c>
      <c r="B29" t="s">
        <v>43</v>
      </c>
      <c r="C29" s="2">
        <v>861364</v>
      </c>
      <c r="D29" s="2">
        <v>438900</v>
      </c>
      <c r="E29" s="2">
        <v>375</v>
      </c>
      <c r="F29" s="2">
        <v>422089</v>
      </c>
    </row>
    <row r="30" spans="1:6" ht="15">
      <c r="A30" t="s">
        <v>44</v>
      </c>
      <c r="B30" t="s">
        <v>45</v>
      </c>
      <c r="C30" s="2">
        <v>1340949</v>
      </c>
      <c r="D30" s="2">
        <v>119801</v>
      </c>
      <c r="E30" s="2">
        <v>0</v>
      </c>
      <c r="F30" s="2">
        <v>1221148</v>
      </c>
    </row>
    <row r="31" spans="1:6" ht="15">
      <c r="A31" t="s">
        <v>46</v>
      </c>
      <c r="B31" t="s">
        <v>47</v>
      </c>
      <c r="C31" s="2">
        <v>1753703</v>
      </c>
      <c r="D31" s="2">
        <v>1099031</v>
      </c>
      <c r="E31" s="2">
        <v>250</v>
      </c>
      <c r="F31" s="2">
        <v>654422</v>
      </c>
    </row>
    <row r="32" spans="1:6" ht="15">
      <c r="A32" t="s">
        <v>48</v>
      </c>
      <c r="B32" t="s">
        <v>49</v>
      </c>
      <c r="C32" s="2">
        <v>858791</v>
      </c>
      <c r="D32" s="2">
        <v>802634</v>
      </c>
      <c r="E32" s="2">
        <v>7311</v>
      </c>
      <c r="F32" s="2">
        <v>48846</v>
      </c>
    </row>
    <row r="33" spans="1:6" ht="15">
      <c r="A33" t="s">
        <v>50</v>
      </c>
      <c r="B33" t="s">
        <v>51</v>
      </c>
      <c r="C33" s="2">
        <v>29324321</v>
      </c>
      <c r="D33" s="2">
        <v>28759351</v>
      </c>
      <c r="E33" s="2">
        <v>264270</v>
      </c>
      <c r="F33" s="2">
        <v>300700</v>
      </c>
    </row>
    <row r="34" spans="1:6" ht="15">
      <c r="A34" t="s">
        <v>52</v>
      </c>
      <c r="B34" t="s">
        <v>53</v>
      </c>
      <c r="C34" s="2">
        <v>2152613</v>
      </c>
      <c r="D34" s="2">
        <v>1723439</v>
      </c>
      <c r="E34" s="2">
        <v>19742</v>
      </c>
      <c r="F34" s="2">
        <v>409432</v>
      </c>
    </row>
    <row r="35" spans="1:6" ht="15">
      <c r="A35" t="s">
        <v>54</v>
      </c>
      <c r="B35" t="s">
        <v>55</v>
      </c>
      <c r="C35" s="2">
        <v>4172411</v>
      </c>
      <c r="D35" s="2">
        <v>3963920</v>
      </c>
      <c r="E35" s="2">
        <v>74527</v>
      </c>
      <c r="F35" s="2">
        <v>133964</v>
      </c>
    </row>
    <row r="36" spans="1:6" ht="15">
      <c r="A36" t="s">
        <v>56</v>
      </c>
      <c r="B36" t="s">
        <v>57</v>
      </c>
      <c r="C36" s="2">
        <v>1906120</v>
      </c>
      <c r="D36" s="2">
        <v>1830987</v>
      </c>
      <c r="E36" s="2">
        <v>-7088</v>
      </c>
      <c r="F36" s="2">
        <v>82221</v>
      </c>
    </row>
    <row r="37" spans="1:6" ht="15">
      <c r="A37" t="s">
        <v>58</v>
      </c>
      <c r="B37" t="s">
        <v>59</v>
      </c>
      <c r="C37" s="2">
        <v>4265985</v>
      </c>
      <c r="D37" s="2">
        <v>4260354</v>
      </c>
      <c r="E37" s="2">
        <v>5296</v>
      </c>
      <c r="F37" s="2">
        <v>335</v>
      </c>
    </row>
    <row r="38" spans="1:6" ht="15">
      <c r="A38" t="s">
        <v>60</v>
      </c>
      <c r="B38" t="s">
        <v>61</v>
      </c>
      <c r="C38" s="2">
        <v>1429732</v>
      </c>
      <c r="D38" s="2">
        <v>1342699</v>
      </c>
      <c r="E38" s="2">
        <v>18527</v>
      </c>
      <c r="F38" s="2">
        <v>68506</v>
      </c>
    </row>
    <row r="39" spans="1:6" ht="15">
      <c r="A39" t="s">
        <v>62</v>
      </c>
      <c r="B39" t="s">
        <v>63</v>
      </c>
      <c r="C39" s="2">
        <v>5313593</v>
      </c>
      <c r="D39" s="2">
        <v>5247592</v>
      </c>
      <c r="E39" s="2">
        <v>60255</v>
      </c>
      <c r="F39" s="2">
        <v>5746</v>
      </c>
    </row>
    <row r="40" spans="1:6" ht="15">
      <c r="A40" t="s">
        <v>64</v>
      </c>
      <c r="B40" t="s">
        <v>65</v>
      </c>
      <c r="C40" s="2">
        <v>7534854</v>
      </c>
      <c r="D40" s="2">
        <v>7484295</v>
      </c>
      <c r="E40" s="2">
        <v>52552</v>
      </c>
      <c r="F40" s="2">
        <v>-1993</v>
      </c>
    </row>
    <row r="41" spans="1:6" ht="15">
      <c r="A41" t="s">
        <v>66</v>
      </c>
      <c r="B41" t="s">
        <v>67</v>
      </c>
      <c r="C41" s="2">
        <v>11894407</v>
      </c>
      <c r="D41" s="2">
        <v>9903448</v>
      </c>
      <c r="E41" s="2">
        <v>97953</v>
      </c>
      <c r="F41" s="2">
        <v>1893006</v>
      </c>
    </row>
    <row r="42" spans="1:6" ht="15">
      <c r="A42" t="s">
        <v>68</v>
      </c>
      <c r="B42" t="s">
        <v>69</v>
      </c>
      <c r="C42" s="2">
        <v>6552126</v>
      </c>
      <c r="D42" s="2">
        <v>6161927</v>
      </c>
      <c r="E42" s="2">
        <v>194863</v>
      </c>
      <c r="F42" s="2">
        <v>195336</v>
      </c>
    </row>
    <row r="43" spans="1:6" ht="15">
      <c r="A43" t="s">
        <v>70</v>
      </c>
      <c r="B43" t="s">
        <v>71</v>
      </c>
      <c r="C43" s="2">
        <v>7242712</v>
      </c>
      <c r="D43" s="2">
        <v>7198499</v>
      </c>
      <c r="E43" s="2">
        <v>43677</v>
      </c>
      <c r="F43" s="2">
        <v>536</v>
      </c>
    </row>
    <row r="44" spans="1:6" ht="15">
      <c r="A44" t="s">
        <v>72</v>
      </c>
      <c r="B44" t="s">
        <v>73</v>
      </c>
      <c r="C44" s="2">
        <v>3201520</v>
      </c>
      <c r="D44" s="2">
        <v>3142423</v>
      </c>
      <c r="E44" s="2">
        <v>52303</v>
      </c>
      <c r="F44" s="2">
        <v>6794</v>
      </c>
    </row>
    <row r="45" spans="1:6" ht="15">
      <c r="A45" t="s">
        <v>74</v>
      </c>
      <c r="B45" t="s">
        <v>75</v>
      </c>
      <c r="C45" s="2">
        <v>2931965</v>
      </c>
      <c r="D45" s="2">
        <v>2802988</v>
      </c>
      <c r="E45" s="2">
        <v>109897</v>
      </c>
      <c r="F45" s="2">
        <v>19080</v>
      </c>
    </row>
    <row r="46" spans="1:6" ht="15">
      <c r="A46" t="s">
        <v>76</v>
      </c>
      <c r="B46" t="s">
        <v>77</v>
      </c>
      <c r="C46" s="2">
        <v>9713042</v>
      </c>
      <c r="D46" s="2">
        <v>9208218</v>
      </c>
      <c r="E46" s="2">
        <v>241462</v>
      </c>
      <c r="F46" s="2">
        <v>263362</v>
      </c>
    </row>
    <row r="47" spans="1:6" ht="15">
      <c r="A47" t="s">
        <v>78</v>
      </c>
      <c r="B47" t="s">
        <v>79</v>
      </c>
      <c r="C47" s="2">
        <v>3105957</v>
      </c>
      <c r="D47" s="2">
        <v>2888694</v>
      </c>
      <c r="E47" s="2">
        <v>165356</v>
      </c>
      <c r="F47" s="2">
        <v>51907</v>
      </c>
    </row>
    <row r="48" spans="1:6" ht="15">
      <c r="A48" t="s">
        <v>80</v>
      </c>
      <c r="B48" t="s">
        <v>81</v>
      </c>
      <c r="C48" s="2">
        <v>5428721</v>
      </c>
      <c r="D48" s="2">
        <v>5261294</v>
      </c>
      <c r="E48" s="2">
        <v>157719</v>
      </c>
      <c r="F48" s="2">
        <v>9708</v>
      </c>
    </row>
    <row r="49" spans="1:6" ht="15">
      <c r="A49" t="s">
        <v>82</v>
      </c>
      <c r="B49" t="s">
        <v>83</v>
      </c>
      <c r="C49" s="2">
        <v>5107815</v>
      </c>
      <c r="D49" s="2">
        <v>4928562</v>
      </c>
      <c r="E49" s="2">
        <v>129141</v>
      </c>
      <c r="F49" s="2">
        <v>50112</v>
      </c>
    </row>
    <row r="50" spans="1:6" ht="15">
      <c r="A50" t="s">
        <v>84</v>
      </c>
      <c r="B50" t="s">
        <v>85</v>
      </c>
      <c r="C50" s="2">
        <v>12626284</v>
      </c>
      <c r="D50" s="2">
        <v>11845886</v>
      </c>
      <c r="E50" s="2">
        <v>121785</v>
      </c>
      <c r="F50" s="2">
        <v>658613</v>
      </c>
    </row>
    <row r="51" spans="1:6" ht="15">
      <c r="A51" t="s">
        <v>86</v>
      </c>
      <c r="B51" t="s">
        <v>87</v>
      </c>
      <c r="C51" s="2">
        <v>5618419</v>
      </c>
      <c r="D51" s="2">
        <v>5384679</v>
      </c>
      <c r="E51" s="2">
        <v>35309</v>
      </c>
      <c r="F51" s="2">
        <v>198431</v>
      </c>
    </row>
    <row r="52" spans="1:6" ht="15">
      <c r="A52" t="s">
        <v>88</v>
      </c>
      <c r="B52" t="s">
        <v>89</v>
      </c>
      <c r="C52" s="2">
        <v>2738798</v>
      </c>
      <c r="D52" s="2">
        <v>2689340</v>
      </c>
      <c r="E52" s="2">
        <v>15193</v>
      </c>
      <c r="F52" s="2">
        <v>34265</v>
      </c>
    </row>
    <row r="53" spans="1:6" ht="15">
      <c r="A53" t="s">
        <v>90</v>
      </c>
      <c r="B53" t="s">
        <v>91</v>
      </c>
      <c r="C53" s="2">
        <v>1992735</v>
      </c>
      <c r="D53" s="2">
        <v>1983230</v>
      </c>
      <c r="E53" s="2">
        <v>9505</v>
      </c>
      <c r="F53" s="2">
        <v>0</v>
      </c>
    </row>
    <row r="54" spans="1:6" ht="15">
      <c r="A54" t="s">
        <v>92</v>
      </c>
      <c r="B54" t="s">
        <v>93</v>
      </c>
      <c r="C54" s="2">
        <v>999499</v>
      </c>
      <c r="D54" s="2">
        <v>1007717</v>
      </c>
      <c r="E54" s="2">
        <v>-8875</v>
      </c>
      <c r="F54" s="2">
        <v>657</v>
      </c>
    </row>
    <row r="55" spans="1:6" ht="15">
      <c r="A55" t="s">
        <v>94</v>
      </c>
      <c r="B55" t="s">
        <v>95</v>
      </c>
      <c r="C55" s="2">
        <v>4395316</v>
      </c>
      <c r="D55" s="2">
        <v>4359290</v>
      </c>
      <c r="E55" s="2">
        <v>36310</v>
      </c>
      <c r="F55" s="2">
        <v>-284</v>
      </c>
    </row>
    <row r="56" spans="1:6" ht="15">
      <c r="A56" t="s">
        <v>96</v>
      </c>
      <c r="B56" t="s">
        <v>97</v>
      </c>
      <c r="C56" s="2">
        <v>2271604</v>
      </c>
      <c r="D56" s="2">
        <v>2190625</v>
      </c>
      <c r="E56" s="2">
        <v>78002</v>
      </c>
      <c r="F56" s="2">
        <v>2977</v>
      </c>
    </row>
    <row r="57" spans="1:6" ht="15">
      <c r="A57" t="s">
        <v>98</v>
      </c>
      <c r="B57" t="s">
        <v>99</v>
      </c>
      <c r="C57" s="2">
        <v>4407754</v>
      </c>
      <c r="D57" s="2">
        <v>4369961</v>
      </c>
      <c r="E57" s="2">
        <v>32817</v>
      </c>
      <c r="F57" s="2">
        <v>4976</v>
      </c>
    </row>
    <row r="58" spans="1:6" ht="15">
      <c r="A58" t="s">
        <v>100</v>
      </c>
      <c r="B58" t="s">
        <v>101</v>
      </c>
      <c r="C58" s="2">
        <v>6845284</v>
      </c>
      <c r="D58" s="2">
        <v>6780012</v>
      </c>
      <c r="E58" s="2">
        <v>63823</v>
      </c>
      <c r="F58" s="2">
        <v>1449</v>
      </c>
    </row>
    <row r="59" spans="1:6" ht="15">
      <c r="A59" t="s">
        <v>102</v>
      </c>
      <c r="B59" t="s">
        <v>103</v>
      </c>
      <c r="C59" s="2">
        <v>2396022</v>
      </c>
      <c r="D59" s="2">
        <v>2354848</v>
      </c>
      <c r="E59" s="2">
        <v>39914</v>
      </c>
      <c r="F59" s="2">
        <v>1260</v>
      </c>
    </row>
    <row r="60" spans="1:6" ht="15">
      <c r="A60" t="s">
        <v>104</v>
      </c>
      <c r="B60" t="s">
        <v>105</v>
      </c>
      <c r="C60" s="2">
        <v>10809921</v>
      </c>
      <c r="D60" s="2">
        <v>9286789</v>
      </c>
      <c r="E60" s="2">
        <v>249355</v>
      </c>
      <c r="F60" s="2">
        <v>1273777</v>
      </c>
    </row>
    <row r="61" spans="1:6" ht="15">
      <c r="A61" t="s">
        <v>106</v>
      </c>
      <c r="B61" t="s">
        <v>107</v>
      </c>
      <c r="C61" s="2">
        <v>13722228</v>
      </c>
      <c r="D61" s="2">
        <v>12919258</v>
      </c>
      <c r="E61" s="2">
        <v>155361</v>
      </c>
      <c r="F61" s="2">
        <v>647609</v>
      </c>
    </row>
    <row r="62" spans="1:6" ht="15">
      <c r="A62" t="s">
        <v>108</v>
      </c>
      <c r="B62" t="s">
        <v>109</v>
      </c>
      <c r="C62" s="2">
        <v>3408804</v>
      </c>
      <c r="D62" s="2">
        <v>3288394</v>
      </c>
      <c r="E62" s="2">
        <v>78890</v>
      </c>
      <c r="F62" s="2">
        <v>41520</v>
      </c>
    </row>
    <row r="63" spans="1:6" ht="15">
      <c r="A63" t="s">
        <v>110</v>
      </c>
      <c r="B63" t="s">
        <v>111</v>
      </c>
      <c r="C63" s="2">
        <v>11028382</v>
      </c>
      <c r="D63" s="2">
        <v>10925556</v>
      </c>
      <c r="E63" s="2">
        <v>34723</v>
      </c>
      <c r="F63" s="2">
        <v>68103</v>
      </c>
    </row>
    <row r="64" spans="1:6" ht="15">
      <c r="A64" t="s">
        <v>112</v>
      </c>
      <c r="B64" t="s">
        <v>113</v>
      </c>
      <c r="C64" s="2">
        <v>1507011</v>
      </c>
      <c r="D64" s="2">
        <v>1480308</v>
      </c>
      <c r="E64" s="2">
        <v>10737</v>
      </c>
      <c r="F64" s="2">
        <v>15966</v>
      </c>
    </row>
    <row r="65" spans="1:6" ht="15">
      <c r="A65" t="s">
        <v>114</v>
      </c>
      <c r="B65" t="s">
        <v>115</v>
      </c>
      <c r="C65" s="2">
        <v>5601280</v>
      </c>
      <c r="D65" s="2">
        <v>5539365</v>
      </c>
      <c r="E65" s="2">
        <v>14376</v>
      </c>
      <c r="F65" s="2">
        <v>47539</v>
      </c>
    </row>
    <row r="66" spans="1:6" ht="15">
      <c r="A66" t="s">
        <v>116</v>
      </c>
      <c r="B66" t="s">
        <v>117</v>
      </c>
      <c r="C66" s="2">
        <v>1583303</v>
      </c>
      <c r="D66" s="2">
        <v>1573787</v>
      </c>
      <c r="E66" s="2">
        <v>10445</v>
      </c>
      <c r="F66" s="2">
        <v>-929</v>
      </c>
    </row>
    <row r="67" spans="1:6" ht="15">
      <c r="A67" t="s">
        <v>118</v>
      </c>
      <c r="B67" t="s">
        <v>119</v>
      </c>
      <c r="C67" s="2">
        <v>1514194</v>
      </c>
      <c r="D67" s="2">
        <v>1519669</v>
      </c>
      <c r="E67" s="2">
        <v>-6434</v>
      </c>
      <c r="F67" s="2">
        <v>959</v>
      </c>
    </row>
    <row r="68" spans="1:6" ht="15">
      <c r="A68" t="s">
        <v>120</v>
      </c>
      <c r="B68" t="s">
        <v>121</v>
      </c>
      <c r="C68" s="2">
        <v>2890561</v>
      </c>
      <c r="D68" s="2">
        <v>2881956</v>
      </c>
      <c r="E68" s="2">
        <v>8385</v>
      </c>
      <c r="F68" s="2">
        <v>220</v>
      </c>
    </row>
    <row r="69" spans="1:6" ht="15">
      <c r="A69" t="s">
        <v>122</v>
      </c>
      <c r="B69" t="s">
        <v>123</v>
      </c>
      <c r="C69" s="2">
        <v>1828690</v>
      </c>
      <c r="D69" s="2">
        <v>1809198</v>
      </c>
      <c r="E69" s="2">
        <v>13787</v>
      </c>
      <c r="F69" s="2">
        <v>5705</v>
      </c>
    </row>
    <row r="70" spans="1:6" ht="15">
      <c r="A70" t="s">
        <v>124</v>
      </c>
      <c r="B70" t="s">
        <v>125</v>
      </c>
      <c r="C70" s="2">
        <v>3579401</v>
      </c>
      <c r="D70" s="2">
        <v>3497173</v>
      </c>
      <c r="E70" s="2">
        <v>28632</v>
      </c>
      <c r="F70" s="2">
        <v>53596</v>
      </c>
    </row>
    <row r="71" spans="1:6" ht="15">
      <c r="A71" t="s">
        <v>126</v>
      </c>
      <c r="B71" t="s">
        <v>127</v>
      </c>
      <c r="C71" s="2">
        <v>3223783</v>
      </c>
      <c r="D71" s="2">
        <v>3158666</v>
      </c>
      <c r="E71" s="2">
        <v>60476</v>
      </c>
      <c r="F71" s="2">
        <v>4641</v>
      </c>
    </row>
    <row r="72" spans="1:6" ht="15">
      <c r="A72" t="s">
        <v>128</v>
      </c>
      <c r="B72" t="s">
        <v>129</v>
      </c>
      <c r="C72" s="2">
        <v>9322692</v>
      </c>
      <c r="D72" s="2">
        <v>8273641</v>
      </c>
      <c r="E72" s="2">
        <v>212334</v>
      </c>
      <c r="F72" s="2">
        <v>836717</v>
      </c>
    </row>
    <row r="73" spans="1:6" ht="15">
      <c r="A73" t="s">
        <v>130</v>
      </c>
      <c r="B73" t="s">
        <v>131</v>
      </c>
      <c r="C73" s="2">
        <v>4772344</v>
      </c>
      <c r="D73" s="2">
        <v>4746338</v>
      </c>
      <c r="E73" s="2">
        <v>56828</v>
      </c>
      <c r="F73" s="2">
        <v>-30822</v>
      </c>
    </row>
    <row r="74" spans="1:6" ht="15">
      <c r="A74" t="s">
        <v>132</v>
      </c>
      <c r="B74" t="s">
        <v>133</v>
      </c>
      <c r="C74" s="2">
        <v>3166995</v>
      </c>
      <c r="D74" s="2">
        <v>3071447</v>
      </c>
      <c r="E74" s="2">
        <v>80231</v>
      </c>
      <c r="F74" s="2">
        <v>15317</v>
      </c>
    </row>
    <row r="75" spans="1:6" ht="15">
      <c r="A75" t="s">
        <v>134</v>
      </c>
      <c r="B75" t="s">
        <v>135</v>
      </c>
      <c r="C75" s="2">
        <v>2497215</v>
      </c>
      <c r="D75" s="2">
        <v>2478904</v>
      </c>
      <c r="E75" s="2">
        <v>16132</v>
      </c>
      <c r="F75" s="2">
        <v>2179</v>
      </c>
    </row>
    <row r="76" spans="1:6" ht="15">
      <c r="A76" t="s">
        <v>136</v>
      </c>
      <c r="B76" t="s">
        <v>137</v>
      </c>
      <c r="C76" s="2">
        <v>5079967</v>
      </c>
      <c r="D76" s="2">
        <v>5027073</v>
      </c>
      <c r="E76" s="2">
        <v>20592</v>
      </c>
      <c r="F76" s="2">
        <v>32302</v>
      </c>
    </row>
    <row r="77" spans="1:6" ht="15">
      <c r="A77" t="s">
        <v>138</v>
      </c>
      <c r="B77" t="s">
        <v>139</v>
      </c>
      <c r="C77" s="2">
        <v>2601516</v>
      </c>
      <c r="D77" s="2">
        <v>2495799</v>
      </c>
      <c r="E77" s="2">
        <v>78076</v>
      </c>
      <c r="F77" s="2">
        <v>27641</v>
      </c>
    </row>
    <row r="78" spans="1:6" ht="15">
      <c r="A78" t="s">
        <v>140</v>
      </c>
      <c r="B78" t="s">
        <v>141</v>
      </c>
      <c r="C78" s="2">
        <v>3020750</v>
      </c>
      <c r="D78" s="2">
        <v>2968237</v>
      </c>
      <c r="E78" s="2">
        <v>37310</v>
      </c>
      <c r="F78" s="2">
        <v>15203</v>
      </c>
    </row>
    <row r="79" spans="1:6" ht="15">
      <c r="A79" t="s">
        <v>142</v>
      </c>
      <c r="B79" t="s">
        <v>143</v>
      </c>
      <c r="C79" s="2">
        <v>1294126</v>
      </c>
      <c r="D79" s="2">
        <v>1287555</v>
      </c>
      <c r="E79" s="2">
        <v>5338</v>
      </c>
      <c r="F79" s="2">
        <v>1233</v>
      </c>
    </row>
    <row r="80" spans="1:6" ht="15">
      <c r="A80" t="s">
        <v>144</v>
      </c>
      <c r="B80" t="s">
        <v>145</v>
      </c>
      <c r="C80" s="2">
        <v>1124510</v>
      </c>
      <c r="D80" s="2">
        <v>1118915</v>
      </c>
      <c r="E80" s="2">
        <v>5529</v>
      </c>
      <c r="F80" s="2">
        <v>66</v>
      </c>
    </row>
    <row r="81" spans="1:6" ht="15">
      <c r="A81" t="s">
        <v>146</v>
      </c>
      <c r="B81" t="s">
        <v>147</v>
      </c>
      <c r="C81" s="2">
        <v>888472</v>
      </c>
      <c r="D81" s="2">
        <v>834569</v>
      </c>
      <c r="E81" s="2">
        <v>50865</v>
      </c>
      <c r="F81" s="2">
        <v>3038</v>
      </c>
    </row>
    <row r="82" spans="1:6" ht="15">
      <c r="A82" t="s">
        <v>148</v>
      </c>
      <c r="B82" t="s">
        <v>149</v>
      </c>
      <c r="C82" s="2">
        <v>4221411</v>
      </c>
      <c r="D82" s="2">
        <v>4157879</v>
      </c>
      <c r="E82" s="2">
        <v>46596</v>
      </c>
      <c r="F82" s="2">
        <v>16936</v>
      </c>
    </row>
    <row r="83" spans="1:6" ht="15">
      <c r="A83" t="s">
        <v>150</v>
      </c>
      <c r="B83" t="s">
        <v>151</v>
      </c>
      <c r="C83" s="2">
        <v>2652949</v>
      </c>
      <c r="D83" s="2">
        <v>2588995</v>
      </c>
      <c r="E83" s="2">
        <v>55490</v>
      </c>
      <c r="F83" s="2">
        <v>8464</v>
      </c>
    </row>
    <row r="84" spans="1:6" ht="15">
      <c r="A84" t="s">
        <v>152</v>
      </c>
      <c r="B84" t="s">
        <v>153</v>
      </c>
      <c r="C84" s="2">
        <v>1035841</v>
      </c>
      <c r="D84" s="2">
        <v>1010459</v>
      </c>
      <c r="E84" s="2">
        <v>16120</v>
      </c>
      <c r="F84" s="2">
        <v>9262</v>
      </c>
    </row>
    <row r="85" spans="1:6" ht="15">
      <c r="A85" t="s">
        <v>154</v>
      </c>
      <c r="B85" t="s">
        <v>155</v>
      </c>
      <c r="C85" s="2">
        <v>9529735</v>
      </c>
      <c r="D85" s="2">
        <v>8817742</v>
      </c>
      <c r="E85" s="2">
        <v>92949</v>
      </c>
      <c r="F85" s="2">
        <v>619044</v>
      </c>
    </row>
    <row r="86" spans="1:6" ht="15">
      <c r="A86" t="s">
        <v>156</v>
      </c>
      <c r="B86" t="s">
        <v>157</v>
      </c>
      <c r="C86" s="2">
        <v>2125962</v>
      </c>
      <c r="D86" s="2">
        <v>2037870</v>
      </c>
      <c r="E86" s="2">
        <v>58190</v>
      </c>
      <c r="F86" s="2">
        <v>29902</v>
      </c>
    </row>
    <row r="87" spans="1:6" ht="15">
      <c r="A87" t="s">
        <v>158</v>
      </c>
      <c r="B87" t="s">
        <v>159</v>
      </c>
      <c r="C87" s="2">
        <v>521175</v>
      </c>
      <c r="D87" s="2">
        <v>517257</v>
      </c>
      <c r="E87" s="2">
        <v>1349</v>
      </c>
      <c r="F87" s="2">
        <v>2569</v>
      </c>
    </row>
    <row r="88" spans="1:6" ht="15">
      <c r="A88" t="s">
        <v>160</v>
      </c>
      <c r="B88" t="s">
        <v>161</v>
      </c>
      <c r="C88" s="2">
        <v>1627080</v>
      </c>
      <c r="D88" s="2">
        <v>1586866</v>
      </c>
      <c r="E88" s="2">
        <v>29481</v>
      </c>
      <c r="F88" s="2">
        <v>10733</v>
      </c>
    </row>
    <row r="89" spans="1:6" ht="15">
      <c r="A89" t="s">
        <v>162</v>
      </c>
      <c r="B89" t="s">
        <v>163</v>
      </c>
      <c r="C89" s="2">
        <v>5055431</v>
      </c>
      <c r="D89" s="2">
        <v>5049091</v>
      </c>
      <c r="E89" s="2">
        <v>-14771</v>
      </c>
      <c r="F89" s="2">
        <v>21111.000000000116</v>
      </c>
    </row>
    <row r="90" spans="1:6" ht="15">
      <c r="A90" t="s">
        <v>164</v>
      </c>
      <c r="B90" t="s">
        <v>165</v>
      </c>
      <c r="C90" s="2">
        <v>1603150</v>
      </c>
      <c r="D90" s="2">
        <v>1602619</v>
      </c>
      <c r="E90" s="2">
        <v>-5385</v>
      </c>
      <c r="F90" s="2">
        <v>5916</v>
      </c>
    </row>
    <row r="91" spans="1:6" ht="15">
      <c r="A91" t="s">
        <v>166</v>
      </c>
      <c r="B91" t="s">
        <v>167</v>
      </c>
      <c r="C91" s="2">
        <v>3385984</v>
      </c>
      <c r="D91" s="2">
        <v>3313404</v>
      </c>
      <c r="E91" s="2">
        <v>53962</v>
      </c>
      <c r="F91" s="2">
        <v>18618</v>
      </c>
    </row>
    <row r="92" spans="1:6" ht="15">
      <c r="A92" t="s">
        <v>168</v>
      </c>
      <c r="B92" t="s">
        <v>169</v>
      </c>
      <c r="C92" s="2">
        <v>1461163</v>
      </c>
      <c r="D92" s="2">
        <v>1449393</v>
      </c>
      <c r="E92" s="2">
        <v>-12170</v>
      </c>
      <c r="F92" s="2">
        <v>23940</v>
      </c>
    </row>
    <row r="93" spans="1:6" ht="15">
      <c r="A93" t="s">
        <v>170</v>
      </c>
      <c r="B93" t="s">
        <v>171</v>
      </c>
      <c r="C93" s="2">
        <v>8676015</v>
      </c>
      <c r="D93" s="2">
        <v>8110324</v>
      </c>
      <c r="E93" s="2">
        <v>94074</v>
      </c>
      <c r="F93" s="2">
        <v>471617</v>
      </c>
    </row>
    <row r="94" spans="1:6" ht="15">
      <c r="A94" t="s">
        <v>172</v>
      </c>
      <c r="B94" t="s">
        <v>173</v>
      </c>
      <c r="C94" s="2">
        <v>3599094</v>
      </c>
      <c r="D94" s="2">
        <v>3550993</v>
      </c>
      <c r="E94" s="2">
        <v>10166</v>
      </c>
      <c r="F94" s="2">
        <v>37935</v>
      </c>
    </row>
    <row r="95" spans="1:6" ht="15">
      <c r="A95" t="s">
        <v>174</v>
      </c>
      <c r="B95" t="s">
        <v>175</v>
      </c>
      <c r="C95" s="2">
        <v>4005124</v>
      </c>
      <c r="D95" s="2">
        <v>3963575</v>
      </c>
      <c r="E95" s="2">
        <v>14074</v>
      </c>
      <c r="F95" s="2">
        <v>27475</v>
      </c>
    </row>
    <row r="96" spans="1:6" ht="15">
      <c r="A96" t="s">
        <v>176</v>
      </c>
      <c r="B96" t="s">
        <v>177</v>
      </c>
      <c r="C96" s="2">
        <v>4999577</v>
      </c>
      <c r="D96" s="2">
        <v>4960192</v>
      </c>
      <c r="E96" s="2">
        <v>-18258</v>
      </c>
      <c r="F96" s="2">
        <v>57643</v>
      </c>
    </row>
    <row r="97" spans="1:6" ht="15">
      <c r="A97" t="s">
        <v>178</v>
      </c>
      <c r="B97" t="s">
        <v>179</v>
      </c>
      <c r="C97" s="2">
        <v>2116155</v>
      </c>
      <c r="D97" s="2">
        <v>2077971</v>
      </c>
      <c r="E97" s="2">
        <v>30868</v>
      </c>
      <c r="F97" s="2">
        <v>7316</v>
      </c>
    </row>
    <row r="98" spans="1:6" ht="15">
      <c r="A98" t="s">
        <v>180</v>
      </c>
      <c r="B98" t="s">
        <v>181</v>
      </c>
      <c r="C98" s="2">
        <v>8303937</v>
      </c>
      <c r="D98" s="2">
        <v>8328466</v>
      </c>
      <c r="E98" s="2">
        <v>-36129</v>
      </c>
      <c r="F98" s="2">
        <v>11600</v>
      </c>
    </row>
    <row r="99" spans="1:6" ht="15">
      <c r="A99" t="s">
        <v>182</v>
      </c>
      <c r="B99" t="s">
        <v>183</v>
      </c>
      <c r="C99" s="2">
        <v>14649683</v>
      </c>
      <c r="D99" s="2">
        <v>14098430</v>
      </c>
      <c r="E99" s="2">
        <v>311850</v>
      </c>
      <c r="F99" s="2">
        <v>239403</v>
      </c>
    </row>
    <row r="100" spans="1:6" ht="15">
      <c r="A100" t="s">
        <v>184</v>
      </c>
      <c r="B100" t="s">
        <v>185</v>
      </c>
      <c r="C100" s="2">
        <v>1997801</v>
      </c>
      <c r="D100" s="2">
        <v>1971115</v>
      </c>
      <c r="E100" s="2">
        <v>26642</v>
      </c>
      <c r="F100" s="2">
        <v>44</v>
      </c>
    </row>
    <row r="101" spans="1:6" ht="15">
      <c r="A101" t="s">
        <v>186</v>
      </c>
      <c r="B101" t="s">
        <v>187</v>
      </c>
      <c r="C101" s="2">
        <v>7378584</v>
      </c>
      <c r="D101" s="2">
        <v>7018671</v>
      </c>
      <c r="E101" s="2">
        <v>49225</v>
      </c>
      <c r="F101" s="2">
        <v>310688</v>
      </c>
    </row>
    <row r="102" spans="1:6" ht="15">
      <c r="A102" t="s">
        <v>188</v>
      </c>
      <c r="B102" t="s">
        <v>189</v>
      </c>
      <c r="C102" s="2">
        <v>2162664</v>
      </c>
      <c r="D102" s="2">
        <v>2066585</v>
      </c>
      <c r="E102" s="2">
        <v>33365</v>
      </c>
      <c r="F102" s="2">
        <v>62714</v>
      </c>
    </row>
    <row r="103" spans="1:6" ht="15">
      <c r="A103" t="s">
        <v>190</v>
      </c>
      <c r="B103" t="s">
        <v>191</v>
      </c>
      <c r="C103" s="2">
        <v>5245562</v>
      </c>
      <c r="D103" s="2">
        <v>5057876</v>
      </c>
      <c r="E103" s="2">
        <v>102762</v>
      </c>
      <c r="F103" s="2">
        <v>84924</v>
      </c>
    </row>
    <row r="104" spans="1:6" ht="15">
      <c r="A104" t="s">
        <v>192</v>
      </c>
      <c r="B104" t="s">
        <v>193</v>
      </c>
      <c r="C104" s="2">
        <v>3805101</v>
      </c>
      <c r="D104" s="2">
        <v>3721952</v>
      </c>
      <c r="E104" s="2">
        <v>30197</v>
      </c>
      <c r="F104" s="2">
        <v>52952</v>
      </c>
    </row>
    <row r="105" spans="1:6" ht="15">
      <c r="A105" t="s">
        <v>194</v>
      </c>
      <c r="B105" t="s">
        <v>195</v>
      </c>
      <c r="C105" s="2">
        <v>2953937</v>
      </c>
      <c r="D105" s="2">
        <v>2903531</v>
      </c>
      <c r="E105" s="2">
        <v>36729</v>
      </c>
      <c r="F105" s="2">
        <v>13677</v>
      </c>
    </row>
    <row r="106" spans="1:6" ht="15">
      <c r="A106" t="s">
        <v>196</v>
      </c>
      <c r="B106" t="s">
        <v>197</v>
      </c>
      <c r="C106" s="2">
        <v>1429601</v>
      </c>
      <c r="D106" s="2">
        <v>1303187</v>
      </c>
      <c r="E106" s="2">
        <v>19383</v>
      </c>
      <c r="F106" s="2">
        <v>107031</v>
      </c>
    </row>
    <row r="107" spans="1:6" ht="15">
      <c r="A107" t="s">
        <v>198</v>
      </c>
      <c r="B107" t="s">
        <v>199</v>
      </c>
      <c r="C107" s="2">
        <v>1032374</v>
      </c>
      <c r="D107" s="2">
        <v>902653</v>
      </c>
      <c r="E107" s="2">
        <v>1266</v>
      </c>
      <c r="F107" s="2">
        <v>128455</v>
      </c>
    </row>
    <row r="108" spans="1:6" ht="15">
      <c r="A108" t="s">
        <v>200</v>
      </c>
      <c r="B108" t="s">
        <v>201</v>
      </c>
      <c r="C108" s="2">
        <v>2171533</v>
      </c>
      <c r="D108" s="2">
        <v>2062020</v>
      </c>
      <c r="E108" s="2">
        <v>34966</v>
      </c>
      <c r="F108" s="2">
        <v>74547</v>
      </c>
    </row>
    <row r="109" spans="1:6" ht="15">
      <c r="A109" t="s">
        <v>202</v>
      </c>
      <c r="B109" t="s">
        <v>203</v>
      </c>
      <c r="C109" s="2">
        <v>1965322</v>
      </c>
      <c r="D109" s="2">
        <v>1943232</v>
      </c>
      <c r="E109" s="2">
        <v>19086</v>
      </c>
      <c r="F109" s="2">
        <v>3004</v>
      </c>
    </row>
    <row r="110" spans="1:6" ht="15">
      <c r="A110" t="s">
        <v>204</v>
      </c>
      <c r="B110" t="s">
        <v>205</v>
      </c>
      <c r="C110" s="2">
        <v>790941</v>
      </c>
      <c r="D110" s="2">
        <v>753549</v>
      </c>
      <c r="E110" s="2">
        <v>28185</v>
      </c>
      <c r="F110" s="2">
        <v>9207</v>
      </c>
    </row>
    <row r="111" spans="1:6" ht="15">
      <c r="A111" t="s">
        <v>206</v>
      </c>
      <c r="B111" t="s">
        <v>207</v>
      </c>
      <c r="C111" s="2">
        <v>2302287</v>
      </c>
      <c r="D111" s="2">
        <v>2275033</v>
      </c>
      <c r="E111" s="2">
        <v>26725</v>
      </c>
      <c r="F111" s="2">
        <v>529</v>
      </c>
    </row>
    <row r="112" spans="1:6" ht="15">
      <c r="A112" t="s">
        <v>208</v>
      </c>
      <c r="B112" t="s">
        <v>209</v>
      </c>
      <c r="C112" s="2">
        <v>3041867</v>
      </c>
      <c r="D112" s="2">
        <v>2944774</v>
      </c>
      <c r="E112" s="2">
        <v>28309</v>
      </c>
      <c r="F112" s="2">
        <v>68784.00000000047</v>
      </c>
    </row>
    <row r="113" spans="1:6" ht="15">
      <c r="A113" t="s">
        <v>210</v>
      </c>
      <c r="B113" t="s">
        <v>211</v>
      </c>
      <c r="C113" s="2">
        <v>1317137</v>
      </c>
      <c r="D113" s="2">
        <v>1200776</v>
      </c>
      <c r="E113" s="2">
        <v>-1594</v>
      </c>
      <c r="F113" s="2">
        <v>117955</v>
      </c>
    </row>
    <row r="114" spans="1:6" ht="15">
      <c r="A114" t="s">
        <v>212</v>
      </c>
      <c r="B114" t="s">
        <v>213</v>
      </c>
      <c r="C114" s="2">
        <v>1576203</v>
      </c>
      <c r="D114" s="2">
        <v>1494023</v>
      </c>
      <c r="E114" s="2">
        <v>44481</v>
      </c>
      <c r="F114" s="2">
        <v>37699</v>
      </c>
    </row>
    <row r="115" spans="1:6" ht="15">
      <c r="A115" t="s">
        <v>214</v>
      </c>
      <c r="B115" t="s">
        <v>215</v>
      </c>
      <c r="C115" s="2">
        <v>2747060</v>
      </c>
      <c r="D115" s="2">
        <v>2690703</v>
      </c>
      <c r="E115" s="2">
        <v>45346</v>
      </c>
      <c r="F115" s="2">
        <v>11011</v>
      </c>
    </row>
    <row r="116" spans="1:6" ht="15">
      <c r="A116" t="s">
        <v>216</v>
      </c>
      <c r="B116" t="s">
        <v>217</v>
      </c>
      <c r="C116" s="2">
        <v>3419225</v>
      </c>
      <c r="D116" s="2">
        <v>3362481</v>
      </c>
      <c r="E116" s="2">
        <v>37961</v>
      </c>
      <c r="F116" s="2">
        <v>18783</v>
      </c>
    </row>
    <row r="117" spans="1:6" ht="15">
      <c r="A117" t="s">
        <v>218</v>
      </c>
      <c r="B117" t="s">
        <v>219</v>
      </c>
      <c r="C117" s="2">
        <v>1182936</v>
      </c>
      <c r="D117" s="2">
        <v>1145482</v>
      </c>
      <c r="E117" s="2">
        <v>21823</v>
      </c>
      <c r="F117" s="2">
        <v>15631</v>
      </c>
    </row>
    <row r="118" spans="1:6" ht="15">
      <c r="A118" t="s">
        <v>220</v>
      </c>
      <c r="B118" t="s">
        <v>221</v>
      </c>
      <c r="C118" s="2">
        <v>1915090</v>
      </c>
      <c r="D118" s="2">
        <v>1873878</v>
      </c>
      <c r="E118" s="2">
        <v>27196</v>
      </c>
      <c r="F118" s="2">
        <v>14016</v>
      </c>
    </row>
    <row r="119" spans="1:6" ht="15">
      <c r="A119" t="s">
        <v>222</v>
      </c>
      <c r="B119" t="s">
        <v>223</v>
      </c>
      <c r="C119" s="2">
        <v>2947692</v>
      </c>
      <c r="D119" s="2">
        <v>2936897</v>
      </c>
      <c r="E119" s="2">
        <v>5053</v>
      </c>
      <c r="F119" s="2">
        <v>5742</v>
      </c>
    </row>
    <row r="120" spans="1:6" ht="15">
      <c r="A120" t="s">
        <v>224</v>
      </c>
      <c r="B120" t="s">
        <v>225</v>
      </c>
      <c r="C120" s="2">
        <v>2699264</v>
      </c>
      <c r="D120" s="2">
        <v>2690879</v>
      </c>
      <c r="E120" s="2">
        <v>4850</v>
      </c>
      <c r="F120" s="2">
        <v>3535</v>
      </c>
    </row>
    <row r="121" spans="1:6" ht="15">
      <c r="A121" t="s">
        <v>226</v>
      </c>
      <c r="B121" t="s">
        <v>227</v>
      </c>
      <c r="C121" s="2">
        <v>2472317</v>
      </c>
      <c r="D121" s="2">
        <v>2435796</v>
      </c>
      <c r="E121" s="2">
        <v>25631</v>
      </c>
      <c r="F121" s="2">
        <v>10890</v>
      </c>
    </row>
    <row r="122" spans="1:6" ht="15">
      <c r="A122" t="s">
        <v>228</v>
      </c>
      <c r="B122" t="s">
        <v>229</v>
      </c>
      <c r="C122" s="2">
        <v>239893</v>
      </c>
      <c r="D122" s="2">
        <v>220947</v>
      </c>
      <c r="E122" s="2">
        <v>18374</v>
      </c>
      <c r="F122" s="2">
        <v>572</v>
      </c>
    </row>
    <row r="123" spans="1:6" ht="15">
      <c r="A123" t="s">
        <v>230</v>
      </c>
      <c r="B123" t="s">
        <v>231</v>
      </c>
      <c r="C123" s="2">
        <v>3175310</v>
      </c>
      <c r="D123" s="2">
        <v>3108868</v>
      </c>
      <c r="E123" s="2">
        <v>55816</v>
      </c>
      <c r="F123" s="2">
        <v>10626</v>
      </c>
    </row>
    <row r="124" spans="1:6" ht="15">
      <c r="A124" t="s">
        <v>232</v>
      </c>
      <c r="B124" t="s">
        <v>233</v>
      </c>
      <c r="C124" s="2">
        <v>2131020</v>
      </c>
      <c r="D124" s="2">
        <v>2141341</v>
      </c>
      <c r="E124" s="2">
        <v>-13968</v>
      </c>
      <c r="F124" s="2">
        <v>3647</v>
      </c>
    </row>
    <row r="125" spans="1:6" ht="15">
      <c r="A125" t="s">
        <v>234</v>
      </c>
      <c r="B125" t="s">
        <v>235</v>
      </c>
      <c r="C125" s="2">
        <v>1816187</v>
      </c>
      <c r="D125" s="2">
        <v>1725227</v>
      </c>
      <c r="E125" s="2">
        <v>79573</v>
      </c>
      <c r="F125" s="2">
        <v>11387</v>
      </c>
    </row>
    <row r="126" spans="1:6" ht="15">
      <c r="A126" t="s">
        <v>236</v>
      </c>
      <c r="B126" t="s">
        <v>237</v>
      </c>
      <c r="C126" s="2">
        <v>11200418</v>
      </c>
      <c r="D126" s="2">
        <v>7866869</v>
      </c>
      <c r="E126" s="2">
        <v>21343</v>
      </c>
      <c r="F126" s="2">
        <v>3312206</v>
      </c>
    </row>
    <row r="127" spans="1:6" ht="15">
      <c r="A127" t="s">
        <v>238</v>
      </c>
      <c r="B127" t="s">
        <v>239</v>
      </c>
      <c r="C127" s="2">
        <v>5933616</v>
      </c>
      <c r="D127" s="2">
        <v>4818713</v>
      </c>
      <c r="E127" s="2">
        <v>101243</v>
      </c>
      <c r="F127" s="2">
        <v>1013660</v>
      </c>
    </row>
    <row r="128" spans="1:6" ht="15">
      <c r="A128" t="s">
        <v>240</v>
      </c>
      <c r="B128" t="s">
        <v>241</v>
      </c>
      <c r="C128" s="2">
        <v>2868364</v>
      </c>
      <c r="D128" s="2">
        <v>2637128</v>
      </c>
      <c r="E128" s="2">
        <v>39542</v>
      </c>
      <c r="F128" s="2">
        <v>191694</v>
      </c>
    </row>
    <row r="129" spans="1:6" ht="15">
      <c r="A129" t="s">
        <v>242</v>
      </c>
      <c r="B129" t="s">
        <v>243</v>
      </c>
      <c r="C129" s="2">
        <v>5932430</v>
      </c>
      <c r="D129" s="2">
        <v>5070247</v>
      </c>
      <c r="E129" s="2">
        <v>11859</v>
      </c>
      <c r="F129" s="2">
        <v>850324</v>
      </c>
    </row>
    <row r="130" spans="1:6" ht="15">
      <c r="A130" t="s">
        <v>244</v>
      </c>
      <c r="B130" t="s">
        <v>245</v>
      </c>
      <c r="C130" s="2">
        <v>2816482</v>
      </c>
      <c r="D130" s="2">
        <v>2615720</v>
      </c>
      <c r="E130" s="2">
        <v>36284</v>
      </c>
      <c r="F130" s="2">
        <v>164478</v>
      </c>
    </row>
    <row r="131" spans="1:6" ht="15">
      <c r="A131" t="s">
        <v>246</v>
      </c>
      <c r="B131" t="s">
        <v>247</v>
      </c>
      <c r="C131" s="2">
        <v>4540815</v>
      </c>
      <c r="D131" s="2">
        <v>4321500</v>
      </c>
      <c r="E131" s="2">
        <v>64341</v>
      </c>
      <c r="F131" s="2">
        <v>154974</v>
      </c>
    </row>
    <row r="132" spans="1:6" ht="15">
      <c r="A132" t="s">
        <v>248</v>
      </c>
      <c r="B132" t="s">
        <v>249</v>
      </c>
      <c r="C132" s="2">
        <v>4086068</v>
      </c>
      <c r="D132" s="2">
        <v>3983379</v>
      </c>
      <c r="E132" s="2">
        <v>28011</v>
      </c>
      <c r="F132" s="2">
        <v>74678</v>
      </c>
    </row>
    <row r="133" spans="1:6" ht="15">
      <c r="A133" t="s">
        <v>250</v>
      </c>
      <c r="B133" t="s">
        <v>251</v>
      </c>
      <c r="C133" s="2">
        <v>4078436</v>
      </c>
      <c r="D133" s="2">
        <v>3840334</v>
      </c>
      <c r="E133" s="2">
        <v>45497</v>
      </c>
      <c r="F133" s="2">
        <v>192605</v>
      </c>
    </row>
    <row r="134" spans="1:6" ht="15">
      <c r="A134" t="s">
        <v>252</v>
      </c>
      <c r="B134" t="s">
        <v>253</v>
      </c>
      <c r="C134" s="2">
        <v>11046241</v>
      </c>
      <c r="D134" s="2">
        <v>10667970</v>
      </c>
      <c r="E134" s="2">
        <v>111368</v>
      </c>
      <c r="F134" s="2">
        <v>266903</v>
      </c>
    </row>
    <row r="135" spans="1:6" ht="15">
      <c r="A135" t="s">
        <v>254</v>
      </c>
      <c r="B135" t="s">
        <v>255</v>
      </c>
      <c r="C135" s="2">
        <v>5222214</v>
      </c>
      <c r="D135" s="2">
        <v>5103497</v>
      </c>
      <c r="E135" s="2">
        <v>75631</v>
      </c>
      <c r="F135" s="2">
        <v>43086</v>
      </c>
    </row>
    <row r="136" spans="1:6" ht="15">
      <c r="A136" t="s">
        <v>256</v>
      </c>
      <c r="B136" t="s">
        <v>257</v>
      </c>
      <c r="C136" s="2">
        <v>3791480</v>
      </c>
      <c r="D136" s="2">
        <v>3317705</v>
      </c>
      <c r="E136" s="2">
        <v>389699</v>
      </c>
      <c r="F136" s="2">
        <v>84076</v>
      </c>
    </row>
    <row r="137" spans="1:6" ht="15">
      <c r="A137" t="s">
        <v>258</v>
      </c>
      <c r="B137" t="s">
        <v>259</v>
      </c>
      <c r="C137" s="2">
        <v>9573123</v>
      </c>
      <c r="D137" s="2">
        <v>9421613</v>
      </c>
      <c r="E137" s="2">
        <v>84337</v>
      </c>
      <c r="F137" s="2">
        <v>67173</v>
      </c>
    </row>
    <row r="138" spans="1:6" ht="15">
      <c r="A138" t="s">
        <v>260</v>
      </c>
      <c r="B138" t="s">
        <v>261</v>
      </c>
      <c r="C138" s="2">
        <v>1207863</v>
      </c>
      <c r="D138" s="2">
        <v>1178429</v>
      </c>
      <c r="E138" s="2">
        <v>29434</v>
      </c>
      <c r="F138" s="2">
        <v>0</v>
      </c>
    </row>
    <row r="139" spans="1:6" ht="15">
      <c r="A139" t="s">
        <v>262</v>
      </c>
      <c r="B139" t="s">
        <v>263</v>
      </c>
      <c r="C139" s="2">
        <v>11154731</v>
      </c>
      <c r="D139" s="2">
        <v>10557312</v>
      </c>
      <c r="E139" s="2">
        <v>-12486</v>
      </c>
      <c r="F139" s="2">
        <v>609905</v>
      </c>
    </row>
    <row r="140" spans="1:6" ht="15">
      <c r="A140" t="s">
        <v>264</v>
      </c>
      <c r="B140" t="s">
        <v>265</v>
      </c>
      <c r="C140" s="2">
        <v>4693616</v>
      </c>
      <c r="D140" s="2">
        <v>4613206</v>
      </c>
      <c r="E140" s="2">
        <v>60664</v>
      </c>
      <c r="F140" s="2">
        <v>19746</v>
      </c>
    </row>
    <row r="141" spans="1:6" ht="15">
      <c r="A141" t="s">
        <v>266</v>
      </c>
      <c r="B141" t="s">
        <v>267</v>
      </c>
      <c r="C141" s="2">
        <v>8540255</v>
      </c>
      <c r="D141" s="2">
        <v>8366653</v>
      </c>
      <c r="E141" s="2">
        <v>27569</v>
      </c>
      <c r="F141" s="2">
        <v>146033</v>
      </c>
    </row>
    <row r="142" spans="1:6" ht="15">
      <c r="A142" t="s">
        <v>268</v>
      </c>
      <c r="B142" t="s">
        <v>269</v>
      </c>
      <c r="C142" s="2">
        <v>9908863</v>
      </c>
      <c r="D142" s="2">
        <v>9381198</v>
      </c>
      <c r="E142" s="2">
        <v>105476</v>
      </c>
      <c r="F142" s="2">
        <v>422189</v>
      </c>
    </row>
    <row r="143" spans="1:6" ht="15">
      <c r="A143" t="s">
        <v>270</v>
      </c>
      <c r="B143" t="s">
        <v>271</v>
      </c>
      <c r="C143" s="2">
        <v>5696769</v>
      </c>
      <c r="D143" s="2">
        <v>5518032</v>
      </c>
      <c r="E143" s="2">
        <v>130763</v>
      </c>
      <c r="F143" s="2">
        <v>47974</v>
      </c>
    </row>
    <row r="144" spans="1:6" ht="15">
      <c r="A144" t="s">
        <v>272</v>
      </c>
      <c r="B144" t="s">
        <v>273</v>
      </c>
      <c r="C144" s="2">
        <v>2429053</v>
      </c>
      <c r="D144" s="2">
        <v>2197403</v>
      </c>
      <c r="E144" s="2">
        <v>67946</v>
      </c>
      <c r="F144" s="2">
        <v>163704</v>
      </c>
    </row>
    <row r="145" spans="1:6" ht="15">
      <c r="A145" t="s">
        <v>274</v>
      </c>
      <c r="B145" t="s">
        <v>275</v>
      </c>
      <c r="C145" s="2">
        <v>405764</v>
      </c>
      <c r="D145" s="2">
        <v>1015423</v>
      </c>
      <c r="E145" s="2">
        <v>1250</v>
      </c>
      <c r="F145" s="2">
        <v>-610909</v>
      </c>
    </row>
    <row r="146" spans="1:6" ht="15">
      <c r="A146" t="s">
        <v>276</v>
      </c>
      <c r="B146" t="s">
        <v>277</v>
      </c>
      <c r="C146" s="2">
        <v>1290397</v>
      </c>
      <c r="D146" s="2">
        <v>1290253</v>
      </c>
      <c r="E146" s="2">
        <v>125</v>
      </c>
      <c r="F146" s="2">
        <v>19</v>
      </c>
    </row>
    <row r="147" spans="1:6" ht="15">
      <c r="A147" t="s">
        <v>278</v>
      </c>
      <c r="B147" t="s">
        <v>279</v>
      </c>
      <c r="C147" s="2">
        <v>2970764</v>
      </c>
      <c r="D147" s="2">
        <v>2720977</v>
      </c>
      <c r="E147" s="2">
        <v>62945</v>
      </c>
      <c r="F147" s="2">
        <v>186842</v>
      </c>
    </row>
    <row r="148" spans="1:6" ht="15">
      <c r="A148" t="s">
        <v>280</v>
      </c>
      <c r="B148" t="s">
        <v>281</v>
      </c>
      <c r="C148" s="2">
        <v>2740736</v>
      </c>
      <c r="D148" s="2">
        <v>2667620</v>
      </c>
      <c r="E148" s="2">
        <v>68792</v>
      </c>
      <c r="F148" s="2">
        <v>4323.999999999884</v>
      </c>
    </row>
    <row r="149" spans="1:6" ht="15">
      <c r="A149" t="s">
        <v>282</v>
      </c>
      <c r="B149" t="s">
        <v>283</v>
      </c>
      <c r="C149" s="2">
        <v>4674348</v>
      </c>
      <c r="D149" s="2">
        <v>4526535</v>
      </c>
      <c r="E149" s="2">
        <v>91845</v>
      </c>
      <c r="F149" s="2">
        <v>55968</v>
      </c>
    </row>
    <row r="150" spans="1:6" ht="15">
      <c r="A150" t="s">
        <v>284</v>
      </c>
      <c r="B150" t="s">
        <v>285</v>
      </c>
      <c r="C150" s="2">
        <v>1811222</v>
      </c>
      <c r="D150" s="2">
        <v>1749073</v>
      </c>
      <c r="E150" s="2">
        <v>28743</v>
      </c>
      <c r="F150" s="2">
        <v>33406</v>
      </c>
    </row>
    <row r="151" spans="1:6" ht="15">
      <c r="A151" t="s">
        <v>286</v>
      </c>
      <c r="B151" t="s">
        <v>287</v>
      </c>
      <c r="C151" s="2">
        <v>3669061</v>
      </c>
      <c r="D151" s="2">
        <v>3631267</v>
      </c>
      <c r="E151" s="2">
        <v>24272</v>
      </c>
      <c r="F151" s="2">
        <v>13522</v>
      </c>
    </row>
    <row r="152" spans="1:6" ht="15">
      <c r="A152" t="s">
        <v>288</v>
      </c>
      <c r="B152" t="s">
        <v>289</v>
      </c>
      <c r="C152" s="2">
        <v>2920698</v>
      </c>
      <c r="D152" s="2">
        <v>2789032</v>
      </c>
      <c r="E152" s="2">
        <v>80097</v>
      </c>
      <c r="F152" s="2">
        <v>51569</v>
      </c>
    </row>
    <row r="153" spans="1:6" ht="15">
      <c r="A153" t="s">
        <v>290</v>
      </c>
      <c r="B153" t="s">
        <v>291</v>
      </c>
      <c r="C153" s="2">
        <v>1047714</v>
      </c>
      <c r="D153" s="2">
        <v>1040988</v>
      </c>
      <c r="E153" s="2">
        <v>6851</v>
      </c>
      <c r="F153" s="2">
        <v>-125</v>
      </c>
    </row>
    <row r="154" spans="1:6" ht="15">
      <c r="A154" t="s">
        <v>292</v>
      </c>
      <c r="B154" t="s">
        <v>293</v>
      </c>
      <c r="C154" s="2">
        <v>1396232</v>
      </c>
      <c r="D154" s="2">
        <v>1387528</v>
      </c>
      <c r="E154" s="2">
        <v>8305</v>
      </c>
      <c r="F154" s="2">
        <v>399</v>
      </c>
    </row>
    <row r="155" spans="1:6" ht="15">
      <c r="A155" t="s">
        <v>294</v>
      </c>
      <c r="B155" t="s">
        <v>295</v>
      </c>
      <c r="C155" s="2">
        <v>2166242</v>
      </c>
      <c r="D155" s="2">
        <v>1983385</v>
      </c>
      <c r="E155" s="2">
        <v>58734</v>
      </c>
      <c r="F155" s="2">
        <v>124123</v>
      </c>
    </row>
    <row r="156" spans="1:6" ht="15">
      <c r="A156" t="s">
        <v>296</v>
      </c>
      <c r="B156" t="s">
        <v>297</v>
      </c>
      <c r="C156" s="2">
        <v>4064027</v>
      </c>
      <c r="D156" s="2">
        <v>3873082</v>
      </c>
      <c r="E156" s="2">
        <v>31289</v>
      </c>
      <c r="F156" s="2">
        <v>159656</v>
      </c>
    </row>
    <row r="157" spans="1:6" ht="15">
      <c r="A157" t="s">
        <v>298</v>
      </c>
      <c r="B157" t="s">
        <v>299</v>
      </c>
      <c r="C157" s="2">
        <v>2219257</v>
      </c>
      <c r="D157" s="2">
        <v>2177633</v>
      </c>
      <c r="E157" s="2">
        <v>31514</v>
      </c>
      <c r="F157" s="2">
        <v>10110</v>
      </c>
    </row>
    <row r="158" spans="1:6" ht="15">
      <c r="A158" t="s">
        <v>300</v>
      </c>
      <c r="B158" t="s">
        <v>301</v>
      </c>
      <c r="C158" s="2">
        <v>1157385</v>
      </c>
      <c r="D158" s="2">
        <v>1086937</v>
      </c>
      <c r="E158" s="2">
        <v>44346</v>
      </c>
      <c r="F158" s="2">
        <v>26102</v>
      </c>
    </row>
    <row r="159" spans="1:6" ht="15">
      <c r="A159" t="s">
        <v>302</v>
      </c>
      <c r="B159" t="s">
        <v>303</v>
      </c>
      <c r="C159" s="2">
        <v>1716359</v>
      </c>
      <c r="D159" s="2">
        <v>1730071</v>
      </c>
      <c r="E159" s="2">
        <v>-15827</v>
      </c>
      <c r="F159" s="2">
        <v>2115</v>
      </c>
    </row>
    <row r="160" spans="1:6" ht="15">
      <c r="A160" t="s">
        <v>304</v>
      </c>
      <c r="B160" t="s">
        <v>305</v>
      </c>
      <c r="C160" s="2">
        <v>1457305</v>
      </c>
      <c r="D160" s="2">
        <v>1447788</v>
      </c>
      <c r="E160" s="2">
        <v>9517</v>
      </c>
      <c r="F160" s="2">
        <v>0</v>
      </c>
    </row>
    <row r="161" spans="1:6" ht="15">
      <c r="A161" t="s">
        <v>306</v>
      </c>
      <c r="B161" t="s">
        <v>307</v>
      </c>
      <c r="C161" s="2">
        <v>1032592</v>
      </c>
      <c r="D161" s="2">
        <v>1050450</v>
      </c>
      <c r="E161" s="2">
        <v>-17702</v>
      </c>
      <c r="F161" s="2">
        <v>-156</v>
      </c>
    </row>
    <row r="162" spans="1:6" ht="15">
      <c r="A162" t="s">
        <v>308</v>
      </c>
      <c r="B162" t="s">
        <v>309</v>
      </c>
      <c r="C162" s="2">
        <v>1197633</v>
      </c>
      <c r="D162" s="2">
        <v>1193547</v>
      </c>
      <c r="E162" s="2">
        <v>5220</v>
      </c>
      <c r="F162" s="2">
        <v>-1134</v>
      </c>
    </row>
    <row r="163" spans="1:6" ht="15">
      <c r="A163" t="s">
        <v>310</v>
      </c>
      <c r="B163" t="s">
        <v>311</v>
      </c>
      <c r="C163" s="2">
        <v>3063359</v>
      </c>
      <c r="D163" s="2">
        <v>3047180</v>
      </c>
      <c r="E163" s="2">
        <v>12070</v>
      </c>
      <c r="F163" s="2">
        <v>4109</v>
      </c>
    </row>
    <row r="164" spans="1:6" ht="15">
      <c r="A164" t="s">
        <v>312</v>
      </c>
      <c r="B164" t="s">
        <v>313</v>
      </c>
      <c r="C164" s="2">
        <v>252827</v>
      </c>
      <c r="D164" s="2">
        <v>234059</v>
      </c>
      <c r="E164" s="2">
        <v>12406</v>
      </c>
      <c r="F164" s="2">
        <v>6362.000000000116</v>
      </c>
    </row>
    <row r="165" spans="1:6" ht="15">
      <c r="A165" t="s">
        <v>314</v>
      </c>
      <c r="B165" t="s">
        <v>315</v>
      </c>
      <c r="C165" s="2">
        <v>2697393</v>
      </c>
      <c r="D165" s="2">
        <v>2693365</v>
      </c>
      <c r="E165" s="2">
        <v>2790</v>
      </c>
      <c r="F165" s="2">
        <v>1238</v>
      </c>
    </row>
    <row r="166" spans="1:6" ht="15">
      <c r="A166" t="s">
        <v>316</v>
      </c>
      <c r="B166" t="s">
        <v>317</v>
      </c>
      <c r="C166" s="2">
        <v>4796789</v>
      </c>
      <c r="D166" s="2">
        <v>4810442</v>
      </c>
      <c r="E166" s="2">
        <v>-23061</v>
      </c>
      <c r="F166" s="2">
        <v>9408</v>
      </c>
    </row>
    <row r="167" spans="1:6" ht="15">
      <c r="A167" t="s">
        <v>318</v>
      </c>
      <c r="B167" t="s">
        <v>319</v>
      </c>
      <c r="C167" s="2">
        <v>9568794</v>
      </c>
      <c r="D167" s="2">
        <v>9392505</v>
      </c>
      <c r="E167" s="2">
        <v>107613</v>
      </c>
      <c r="F167" s="2">
        <v>68676</v>
      </c>
    </row>
    <row r="168" spans="1:6" ht="15">
      <c r="A168" t="s">
        <v>320</v>
      </c>
      <c r="B168" t="s">
        <v>321</v>
      </c>
      <c r="C168" s="2">
        <v>2567833</v>
      </c>
      <c r="D168" s="2">
        <v>2547637</v>
      </c>
      <c r="E168" s="2">
        <v>18449</v>
      </c>
      <c r="F168" s="2">
        <v>1747</v>
      </c>
    </row>
    <row r="169" spans="1:6" ht="15">
      <c r="A169" t="s">
        <v>322</v>
      </c>
      <c r="B169" t="s">
        <v>323</v>
      </c>
      <c r="C169" s="2">
        <v>1643698</v>
      </c>
      <c r="D169" s="2">
        <v>1634554</v>
      </c>
      <c r="E169" s="2">
        <v>9461</v>
      </c>
      <c r="F169" s="2">
        <v>-317</v>
      </c>
    </row>
    <row r="170" spans="1:6" ht="15">
      <c r="A170" t="s">
        <v>324</v>
      </c>
      <c r="B170" t="s">
        <v>325</v>
      </c>
      <c r="C170" s="2">
        <v>3483241</v>
      </c>
      <c r="D170" s="2">
        <v>3526113</v>
      </c>
      <c r="E170" s="2">
        <v>-60685</v>
      </c>
      <c r="F170" s="2">
        <v>17813</v>
      </c>
    </row>
    <row r="171" spans="1:6" ht="15">
      <c r="A171" t="s">
        <v>326</v>
      </c>
      <c r="B171" t="s">
        <v>327</v>
      </c>
      <c r="C171" s="2">
        <v>4496755</v>
      </c>
      <c r="D171" s="2">
        <v>4477626</v>
      </c>
      <c r="E171" s="2">
        <v>19305</v>
      </c>
      <c r="F171" s="2">
        <v>-176</v>
      </c>
    </row>
    <row r="172" spans="1:6" ht="15">
      <c r="A172" t="s">
        <v>328</v>
      </c>
      <c r="B172" t="s">
        <v>329</v>
      </c>
      <c r="C172" s="2">
        <v>4881279</v>
      </c>
      <c r="D172" s="2">
        <v>4866531</v>
      </c>
      <c r="E172" s="2">
        <v>14714</v>
      </c>
      <c r="F172" s="2">
        <v>34</v>
      </c>
    </row>
    <row r="173" spans="1:6" ht="15">
      <c r="A173" t="s">
        <v>330</v>
      </c>
      <c r="B173" t="s">
        <v>331</v>
      </c>
      <c r="C173" s="2">
        <v>2313778</v>
      </c>
      <c r="D173" s="2">
        <v>2297871</v>
      </c>
      <c r="E173" s="2">
        <v>7638</v>
      </c>
      <c r="F173" s="2">
        <v>8269</v>
      </c>
    </row>
    <row r="174" spans="1:6" ht="15">
      <c r="A174" t="s">
        <v>332</v>
      </c>
      <c r="B174" t="s">
        <v>333</v>
      </c>
      <c r="C174" s="2">
        <v>20937183</v>
      </c>
      <c r="D174" s="2">
        <v>16350715</v>
      </c>
      <c r="E174" s="2">
        <v>40982</v>
      </c>
      <c r="F174" s="2">
        <v>4545486</v>
      </c>
    </row>
    <row r="175" spans="1:6" ht="15">
      <c r="A175" t="s">
        <v>334</v>
      </c>
      <c r="B175" t="s">
        <v>335</v>
      </c>
      <c r="C175" s="2">
        <v>3096267</v>
      </c>
      <c r="D175" s="2">
        <v>2678690</v>
      </c>
      <c r="E175" s="2">
        <v>37465</v>
      </c>
      <c r="F175" s="2">
        <v>380112</v>
      </c>
    </row>
    <row r="176" spans="1:6" ht="15">
      <c r="A176" t="s">
        <v>336</v>
      </c>
      <c r="B176" t="s">
        <v>337</v>
      </c>
      <c r="C176" s="2">
        <v>4088558</v>
      </c>
      <c r="D176" s="2">
        <v>3615030</v>
      </c>
      <c r="E176" s="2">
        <v>109541</v>
      </c>
      <c r="F176" s="2">
        <v>363987</v>
      </c>
    </row>
    <row r="177" spans="1:6" ht="15">
      <c r="A177" t="s">
        <v>338</v>
      </c>
      <c r="B177" t="s">
        <v>339</v>
      </c>
      <c r="C177" s="2">
        <v>2181000</v>
      </c>
      <c r="D177" s="2">
        <v>2084229</v>
      </c>
      <c r="E177" s="2">
        <v>45085</v>
      </c>
      <c r="F177" s="2">
        <v>51686</v>
      </c>
    </row>
    <row r="178" spans="1:6" ht="15">
      <c r="A178" t="s">
        <v>340</v>
      </c>
      <c r="B178" t="s">
        <v>341</v>
      </c>
      <c r="C178" s="2">
        <v>7409088</v>
      </c>
      <c r="D178" s="2">
        <v>7012610</v>
      </c>
      <c r="E178" s="2">
        <v>140554</v>
      </c>
      <c r="F178" s="2">
        <v>255924</v>
      </c>
    </row>
    <row r="179" spans="1:6" ht="15">
      <c r="A179" t="s">
        <v>342</v>
      </c>
      <c r="B179" t="s">
        <v>343</v>
      </c>
      <c r="C179" s="2">
        <v>2169602</v>
      </c>
      <c r="D179" s="2">
        <v>1973168</v>
      </c>
      <c r="E179" s="2">
        <v>42650</v>
      </c>
      <c r="F179" s="2">
        <v>153784</v>
      </c>
    </row>
    <row r="180" spans="1:6" ht="15">
      <c r="A180" t="s">
        <v>344</v>
      </c>
      <c r="B180" t="s">
        <v>345</v>
      </c>
      <c r="C180" s="2">
        <v>6310422</v>
      </c>
      <c r="D180" s="2">
        <v>6255088</v>
      </c>
      <c r="E180" s="2">
        <v>-15849</v>
      </c>
      <c r="F180" s="2">
        <v>71183</v>
      </c>
    </row>
    <row r="181" spans="1:6" ht="15">
      <c r="A181" t="s">
        <v>346</v>
      </c>
      <c r="B181" t="s">
        <v>347</v>
      </c>
      <c r="C181" s="2">
        <v>5954339</v>
      </c>
      <c r="D181" s="2">
        <v>5589550</v>
      </c>
      <c r="E181" s="2">
        <v>41181</v>
      </c>
      <c r="F181" s="2">
        <v>323608</v>
      </c>
    </row>
    <row r="182" spans="1:6" ht="15">
      <c r="A182" t="s">
        <v>348</v>
      </c>
      <c r="B182" t="s">
        <v>349</v>
      </c>
      <c r="C182" s="2">
        <v>4913848</v>
      </c>
      <c r="D182" s="2">
        <v>4620227</v>
      </c>
      <c r="E182" s="2">
        <v>84176</v>
      </c>
      <c r="F182" s="2">
        <v>209445</v>
      </c>
    </row>
    <row r="183" spans="1:6" ht="15">
      <c r="A183" t="s">
        <v>350</v>
      </c>
      <c r="B183" t="s">
        <v>351</v>
      </c>
      <c r="C183" s="2">
        <v>10556536</v>
      </c>
      <c r="D183" s="2">
        <v>9777309</v>
      </c>
      <c r="E183" s="2">
        <v>115647</v>
      </c>
      <c r="F183" s="2">
        <v>663580</v>
      </c>
    </row>
    <row r="184" spans="1:6" ht="15">
      <c r="A184" t="s">
        <v>352</v>
      </c>
      <c r="B184" t="s">
        <v>353</v>
      </c>
      <c r="C184" s="2">
        <v>6818062</v>
      </c>
      <c r="D184" s="2">
        <v>6710571</v>
      </c>
      <c r="E184" s="2">
        <v>49727</v>
      </c>
      <c r="F184" s="2">
        <v>57764</v>
      </c>
    </row>
    <row r="185" spans="1:6" ht="15">
      <c r="A185" t="s">
        <v>354</v>
      </c>
      <c r="B185" t="s">
        <v>355</v>
      </c>
      <c r="C185" s="2">
        <v>1790744</v>
      </c>
      <c r="D185" s="2">
        <v>1742961</v>
      </c>
      <c r="E185" s="2">
        <v>37220</v>
      </c>
      <c r="F185" s="2">
        <v>10563</v>
      </c>
    </row>
    <row r="186" spans="1:6" ht="15">
      <c r="A186" t="s">
        <v>356</v>
      </c>
      <c r="B186" t="s">
        <v>357</v>
      </c>
      <c r="C186" s="2">
        <v>5869228</v>
      </c>
      <c r="D186" s="2">
        <v>5780907</v>
      </c>
      <c r="E186" s="2">
        <v>17208</v>
      </c>
      <c r="F186" s="2">
        <v>71113</v>
      </c>
    </row>
    <row r="187" spans="1:6" ht="15">
      <c r="A187" t="s">
        <v>358</v>
      </c>
      <c r="B187" t="s">
        <v>359</v>
      </c>
      <c r="C187" s="2">
        <v>4940236</v>
      </c>
      <c r="D187" s="2">
        <v>4772831</v>
      </c>
      <c r="E187" s="2">
        <v>-10195</v>
      </c>
      <c r="F187" s="2">
        <v>177600</v>
      </c>
    </row>
    <row r="188" spans="1:6" ht="15">
      <c r="A188" t="s">
        <v>360</v>
      </c>
      <c r="B188" t="s">
        <v>361</v>
      </c>
      <c r="C188" s="2">
        <v>3592625</v>
      </c>
      <c r="D188" s="2">
        <v>3545370</v>
      </c>
      <c r="E188" s="2">
        <v>20459</v>
      </c>
      <c r="F188" s="2">
        <v>26796</v>
      </c>
    </row>
    <row r="189" spans="1:6" ht="15">
      <c r="A189" t="s">
        <v>362</v>
      </c>
      <c r="B189" t="s">
        <v>363</v>
      </c>
      <c r="C189" s="2">
        <v>9236353</v>
      </c>
      <c r="D189" s="2">
        <v>8923818</v>
      </c>
      <c r="E189" s="2">
        <v>28347</v>
      </c>
      <c r="F189" s="2">
        <v>284188</v>
      </c>
    </row>
    <row r="190" spans="1:6" ht="15">
      <c r="A190" t="s">
        <v>364</v>
      </c>
      <c r="B190" t="s">
        <v>365</v>
      </c>
      <c r="C190" s="2">
        <v>1842640</v>
      </c>
      <c r="D190" s="2">
        <v>1837941</v>
      </c>
      <c r="E190" s="2">
        <v>743</v>
      </c>
      <c r="F190" s="2">
        <v>3956</v>
      </c>
    </row>
    <row r="191" spans="1:6" ht="15">
      <c r="A191" t="s">
        <v>366</v>
      </c>
      <c r="B191" t="s">
        <v>367</v>
      </c>
      <c r="C191" s="2">
        <v>3724369</v>
      </c>
      <c r="D191" s="2">
        <v>3710978</v>
      </c>
      <c r="E191" s="2">
        <v>10521</v>
      </c>
      <c r="F191" s="2">
        <v>2870</v>
      </c>
    </row>
    <row r="192" spans="1:6" ht="15">
      <c r="A192" t="s">
        <v>368</v>
      </c>
      <c r="B192" t="s">
        <v>369</v>
      </c>
      <c r="C192" s="2">
        <v>5346120</v>
      </c>
      <c r="D192" s="2">
        <v>5316162</v>
      </c>
      <c r="E192" s="2">
        <v>24491</v>
      </c>
      <c r="F192" s="2">
        <v>5467</v>
      </c>
    </row>
    <row r="193" spans="1:6" ht="15">
      <c r="A193" t="s">
        <v>370</v>
      </c>
      <c r="B193" t="s">
        <v>371</v>
      </c>
      <c r="C193" s="2">
        <v>4455996</v>
      </c>
      <c r="D193" s="2">
        <v>4394324</v>
      </c>
      <c r="E193" s="2">
        <v>28753</v>
      </c>
      <c r="F193" s="2">
        <v>32919</v>
      </c>
    </row>
    <row r="194" spans="1:6" ht="15">
      <c r="A194" t="s">
        <v>372</v>
      </c>
      <c r="B194" t="s">
        <v>373</v>
      </c>
      <c r="C194" s="2">
        <v>243931</v>
      </c>
      <c r="D194" s="2">
        <v>204587</v>
      </c>
      <c r="E194" s="2">
        <v>23505</v>
      </c>
      <c r="F194" s="2">
        <v>15839</v>
      </c>
    </row>
    <row r="195" spans="1:6" ht="15">
      <c r="A195" t="s">
        <v>374</v>
      </c>
      <c r="B195" t="s">
        <v>375</v>
      </c>
      <c r="C195" s="2">
        <v>2037956</v>
      </c>
      <c r="D195" s="2">
        <v>2011979</v>
      </c>
      <c r="E195" s="2">
        <v>12570</v>
      </c>
      <c r="F195" s="2">
        <v>13407</v>
      </c>
    </row>
    <row r="196" spans="1:6" ht="15">
      <c r="A196" t="s">
        <v>376</v>
      </c>
      <c r="B196" t="s">
        <v>377</v>
      </c>
      <c r="C196" s="2">
        <v>334445</v>
      </c>
      <c r="D196" s="2">
        <v>335263</v>
      </c>
      <c r="E196" s="2">
        <v>-818</v>
      </c>
      <c r="F196" s="2">
        <v>0</v>
      </c>
    </row>
    <row r="197" spans="1:6" ht="15">
      <c r="A197" t="s">
        <v>378</v>
      </c>
      <c r="B197" t="s">
        <v>379</v>
      </c>
      <c r="C197" s="2">
        <v>1092873</v>
      </c>
      <c r="D197" s="2">
        <v>1063342</v>
      </c>
      <c r="E197" s="2">
        <v>15381</v>
      </c>
      <c r="F197" s="2">
        <v>14150</v>
      </c>
    </row>
    <row r="198" spans="1:6" ht="15">
      <c r="A198" t="s">
        <v>380</v>
      </c>
      <c r="B198" t="s">
        <v>381</v>
      </c>
      <c r="C198" s="2">
        <v>-142731</v>
      </c>
      <c r="D198" s="2">
        <v>-141403</v>
      </c>
      <c r="E198" s="2">
        <v>-1328</v>
      </c>
      <c r="F198" s="2">
        <v>0</v>
      </c>
    </row>
    <row r="199" spans="1:6" ht="15">
      <c r="A199" t="s">
        <v>382</v>
      </c>
      <c r="B199" t="s">
        <v>383</v>
      </c>
      <c r="C199" s="2">
        <v>3706827</v>
      </c>
      <c r="D199" s="2">
        <v>3673626</v>
      </c>
      <c r="E199" s="2">
        <v>23644</v>
      </c>
      <c r="F199" s="2">
        <v>9557</v>
      </c>
    </row>
    <row r="200" spans="1:6" ht="15">
      <c r="A200" t="s">
        <v>384</v>
      </c>
      <c r="B200" t="s">
        <v>385</v>
      </c>
      <c r="C200" s="2">
        <v>1603542</v>
      </c>
      <c r="D200" s="2">
        <v>1599103</v>
      </c>
      <c r="E200" s="2">
        <v>4175</v>
      </c>
      <c r="F200" s="2">
        <v>264.0000000001164</v>
      </c>
    </row>
    <row r="201" spans="1:6" ht="15">
      <c r="A201" t="s">
        <v>386</v>
      </c>
      <c r="B201" t="s">
        <v>387</v>
      </c>
      <c r="C201" s="2">
        <v>1392620</v>
      </c>
      <c r="D201" s="2">
        <v>1315694</v>
      </c>
      <c r="E201" s="2">
        <v>73617</v>
      </c>
      <c r="F201" s="2">
        <v>3309</v>
      </c>
    </row>
    <row r="202" spans="1:6" ht="15">
      <c r="A202" t="s">
        <v>388</v>
      </c>
      <c r="B202" t="s">
        <v>389</v>
      </c>
      <c r="C202" s="2">
        <v>3452288</v>
      </c>
      <c r="D202" s="2">
        <v>3409084</v>
      </c>
      <c r="E202" s="2">
        <v>20436</v>
      </c>
      <c r="F202" s="2">
        <v>22768</v>
      </c>
    </row>
    <row r="203" spans="1:6" ht="15">
      <c r="A203" t="s">
        <v>390</v>
      </c>
      <c r="B203" t="s">
        <v>391</v>
      </c>
      <c r="C203" s="2">
        <v>8341746</v>
      </c>
      <c r="D203" s="2">
        <v>7482024</v>
      </c>
      <c r="E203" s="2">
        <v>205098</v>
      </c>
      <c r="F203" s="2">
        <v>654624</v>
      </c>
    </row>
    <row r="204" spans="1:6" ht="15">
      <c r="A204" t="s">
        <v>392</v>
      </c>
      <c r="B204" t="s">
        <v>393</v>
      </c>
      <c r="C204" s="2">
        <v>5931834</v>
      </c>
      <c r="D204" s="2">
        <v>5786003</v>
      </c>
      <c r="E204" s="2">
        <v>142090</v>
      </c>
      <c r="F204" s="2">
        <v>3741</v>
      </c>
    </row>
    <row r="205" spans="1:6" ht="15">
      <c r="A205" t="s">
        <v>394</v>
      </c>
      <c r="B205" t="s">
        <v>395</v>
      </c>
      <c r="C205" s="2">
        <v>269490</v>
      </c>
      <c r="D205" s="2">
        <v>252344</v>
      </c>
      <c r="E205" s="2">
        <v>16780</v>
      </c>
      <c r="F205" s="2">
        <v>366</v>
      </c>
    </row>
    <row r="206" spans="1:6" ht="15">
      <c r="A206" t="s">
        <v>396</v>
      </c>
      <c r="B206" t="s">
        <v>397</v>
      </c>
      <c r="C206" s="2">
        <v>-165968</v>
      </c>
      <c r="D206" s="2">
        <v>-176649</v>
      </c>
      <c r="E206" s="2">
        <v>10593</v>
      </c>
      <c r="F206" s="2">
        <v>88</v>
      </c>
    </row>
    <row r="207" spans="1:6" ht="15">
      <c r="A207" t="s">
        <v>398</v>
      </c>
      <c r="B207" t="s">
        <v>399</v>
      </c>
      <c r="C207" s="2">
        <v>5287565</v>
      </c>
      <c r="D207" s="2">
        <v>5191804</v>
      </c>
      <c r="E207" s="2">
        <v>71882</v>
      </c>
      <c r="F207" s="2">
        <v>23879</v>
      </c>
    </row>
    <row r="208" spans="1:6" ht="15">
      <c r="A208" t="s">
        <v>400</v>
      </c>
      <c r="B208" t="s">
        <v>401</v>
      </c>
      <c r="C208" s="2">
        <v>2038240</v>
      </c>
      <c r="D208" s="2">
        <v>2029428</v>
      </c>
      <c r="E208" s="2">
        <v>286</v>
      </c>
      <c r="F208" s="2">
        <v>8526</v>
      </c>
    </row>
    <row r="209" spans="1:6" ht="15">
      <c r="A209" t="s">
        <v>402</v>
      </c>
      <c r="B209" t="s">
        <v>403</v>
      </c>
      <c r="C209" s="2">
        <v>2643313</v>
      </c>
      <c r="D209" s="2">
        <v>2651689</v>
      </c>
      <c r="E209" s="2">
        <v>-11248</v>
      </c>
      <c r="F209" s="2">
        <v>2872</v>
      </c>
    </row>
    <row r="210" spans="1:6" ht="15">
      <c r="A210" t="s">
        <v>404</v>
      </c>
      <c r="B210" t="s">
        <v>405</v>
      </c>
      <c r="C210" s="2">
        <v>1727172</v>
      </c>
      <c r="D210" s="2">
        <v>1728363</v>
      </c>
      <c r="E210" s="2">
        <v>-3435</v>
      </c>
      <c r="F210" s="2">
        <v>2244</v>
      </c>
    </row>
    <row r="211" spans="1:6" ht="15">
      <c r="A211" t="s">
        <v>406</v>
      </c>
      <c r="B211" t="s">
        <v>407</v>
      </c>
      <c r="C211" s="2">
        <v>4865685</v>
      </c>
      <c r="D211" s="2">
        <v>4899374</v>
      </c>
      <c r="E211" s="2">
        <v>-34833</v>
      </c>
      <c r="F211" s="2">
        <v>1144</v>
      </c>
    </row>
    <row r="212" spans="1:6" ht="15">
      <c r="A212" t="s">
        <v>408</v>
      </c>
      <c r="B212" t="s">
        <v>409</v>
      </c>
      <c r="C212" s="2">
        <v>1440221</v>
      </c>
      <c r="D212" s="2">
        <v>1435532</v>
      </c>
      <c r="E212" s="2">
        <v>3165</v>
      </c>
      <c r="F212" s="2">
        <v>1524</v>
      </c>
    </row>
    <row r="213" spans="1:6" ht="15">
      <c r="A213" t="s">
        <v>410</v>
      </c>
      <c r="B213" t="s">
        <v>411</v>
      </c>
      <c r="C213" s="2">
        <v>987734</v>
      </c>
      <c r="D213" s="2">
        <v>976476</v>
      </c>
      <c r="E213" s="2">
        <v>6341</v>
      </c>
      <c r="F213" s="2">
        <v>4917</v>
      </c>
    </row>
    <row r="214" spans="1:6" ht="15">
      <c r="A214" t="s">
        <v>412</v>
      </c>
      <c r="B214" t="s">
        <v>413</v>
      </c>
      <c r="C214" s="2">
        <v>1021810</v>
      </c>
      <c r="D214" s="2">
        <v>1021669</v>
      </c>
      <c r="E214" s="2">
        <v>83</v>
      </c>
      <c r="F214" s="2">
        <v>58</v>
      </c>
    </row>
    <row r="215" spans="1:6" ht="15">
      <c r="A215" t="s">
        <v>414</v>
      </c>
      <c r="B215" t="s">
        <v>415</v>
      </c>
      <c r="C215" s="2">
        <v>12465060</v>
      </c>
      <c r="D215" s="2">
        <v>11245858</v>
      </c>
      <c r="E215" s="2">
        <v>129835</v>
      </c>
      <c r="F215" s="2">
        <v>1089367</v>
      </c>
    </row>
    <row r="216" spans="1:6" ht="15">
      <c r="A216" t="s">
        <v>416</v>
      </c>
      <c r="B216" t="s">
        <v>417</v>
      </c>
      <c r="C216" s="2">
        <v>4190567</v>
      </c>
      <c r="D216" s="2">
        <v>4097363</v>
      </c>
      <c r="E216" s="2">
        <v>20321</v>
      </c>
      <c r="F216" s="2">
        <v>72883</v>
      </c>
    </row>
    <row r="217" spans="1:6" ht="15">
      <c r="A217" t="s">
        <v>418</v>
      </c>
      <c r="B217" t="s">
        <v>419</v>
      </c>
      <c r="C217" s="2">
        <v>2441727</v>
      </c>
      <c r="D217" s="2">
        <v>2430423</v>
      </c>
      <c r="E217" s="2">
        <v>6950</v>
      </c>
      <c r="F217" s="2">
        <v>4354</v>
      </c>
    </row>
    <row r="218" spans="1:6" ht="15">
      <c r="A218" t="s">
        <v>420</v>
      </c>
      <c r="B218" t="s">
        <v>421</v>
      </c>
      <c r="C218" s="2">
        <v>10932506</v>
      </c>
      <c r="D218" s="2">
        <v>10882592</v>
      </c>
      <c r="E218" s="2">
        <v>25686</v>
      </c>
      <c r="F218" s="2">
        <v>24228</v>
      </c>
    </row>
    <row r="219" spans="1:6" ht="15">
      <c r="A219" t="s">
        <v>422</v>
      </c>
      <c r="B219" t="s">
        <v>423</v>
      </c>
      <c r="C219" s="2">
        <v>2759470</v>
      </c>
      <c r="D219" s="2">
        <v>2745809</v>
      </c>
      <c r="E219" s="2">
        <v>5154</v>
      </c>
      <c r="F219" s="2">
        <v>8507</v>
      </c>
    </row>
    <row r="220" spans="1:6" ht="15">
      <c r="A220" t="s">
        <v>424</v>
      </c>
      <c r="B220" t="s">
        <v>425</v>
      </c>
      <c r="C220" s="2">
        <v>5997452</v>
      </c>
      <c r="D220" s="2">
        <v>5932662</v>
      </c>
      <c r="E220" s="2">
        <v>33149</v>
      </c>
      <c r="F220" s="2">
        <v>31641</v>
      </c>
    </row>
    <row r="221" spans="1:6" ht="15">
      <c r="A221" t="s">
        <v>426</v>
      </c>
      <c r="B221" t="s">
        <v>427</v>
      </c>
      <c r="C221" s="2">
        <v>1389212</v>
      </c>
      <c r="D221" s="2">
        <v>1362235</v>
      </c>
      <c r="E221" s="2">
        <v>26977</v>
      </c>
      <c r="F221" s="2">
        <v>0</v>
      </c>
    </row>
    <row r="222" spans="1:6" ht="15">
      <c r="A222" t="s">
        <v>428</v>
      </c>
      <c r="B222" t="s">
        <v>429</v>
      </c>
      <c r="C222" s="2">
        <v>3941888</v>
      </c>
      <c r="D222" s="2">
        <v>3917331</v>
      </c>
      <c r="E222" s="2">
        <v>7155</v>
      </c>
      <c r="F222" s="2">
        <v>17402</v>
      </c>
    </row>
    <row r="223" spans="1:6" ht="15">
      <c r="A223" t="s">
        <v>430</v>
      </c>
      <c r="B223" t="s">
        <v>431</v>
      </c>
      <c r="C223" s="2">
        <v>2963209</v>
      </c>
      <c r="D223" s="2">
        <v>2947977</v>
      </c>
      <c r="E223" s="2">
        <v>13105</v>
      </c>
      <c r="F223" s="2">
        <v>2127</v>
      </c>
    </row>
    <row r="224" spans="1:6" ht="15">
      <c r="A224" t="s">
        <v>432</v>
      </c>
      <c r="B224" t="s">
        <v>433</v>
      </c>
      <c r="C224" s="2">
        <v>4367548</v>
      </c>
      <c r="D224" s="2">
        <v>4345559</v>
      </c>
      <c r="E224" s="2">
        <v>7716</v>
      </c>
      <c r="F224" s="2">
        <v>14273</v>
      </c>
    </row>
    <row r="225" spans="1:6" ht="15">
      <c r="A225" t="s">
        <v>434</v>
      </c>
      <c r="B225" t="s">
        <v>435</v>
      </c>
      <c r="C225" s="2">
        <v>872996</v>
      </c>
      <c r="D225" s="2">
        <v>879164</v>
      </c>
      <c r="E225" s="2">
        <v>6391</v>
      </c>
      <c r="F225" s="2">
        <v>-12559</v>
      </c>
    </row>
    <row r="226" spans="1:6" ht="15">
      <c r="A226" t="s">
        <v>436</v>
      </c>
      <c r="B226" t="s">
        <v>437</v>
      </c>
      <c r="C226" s="2">
        <v>9794654</v>
      </c>
      <c r="D226" s="2">
        <v>8891226</v>
      </c>
      <c r="E226" s="2">
        <v>65973</v>
      </c>
      <c r="F226" s="2">
        <v>837455</v>
      </c>
    </row>
    <row r="227" spans="1:6" ht="15">
      <c r="A227" t="s">
        <v>438</v>
      </c>
      <c r="B227" t="s">
        <v>439</v>
      </c>
      <c r="C227" s="2">
        <v>4877417</v>
      </c>
      <c r="D227" s="2">
        <v>4809282</v>
      </c>
      <c r="E227" s="2">
        <v>50761</v>
      </c>
      <c r="F227" s="2">
        <v>17374</v>
      </c>
    </row>
    <row r="228" spans="1:6" ht="15">
      <c r="A228" t="s">
        <v>440</v>
      </c>
      <c r="B228" t="s">
        <v>441</v>
      </c>
      <c r="C228" s="2">
        <v>2850146</v>
      </c>
      <c r="D228" s="2">
        <v>2847973</v>
      </c>
      <c r="E228" s="2">
        <v>3378</v>
      </c>
      <c r="F228" s="2">
        <v>-1205</v>
      </c>
    </row>
    <row r="229" spans="1:6" ht="15">
      <c r="A229" t="s">
        <v>442</v>
      </c>
      <c r="B229" t="s">
        <v>443</v>
      </c>
      <c r="C229" s="2">
        <v>5911104</v>
      </c>
      <c r="D229" s="2">
        <v>5836367</v>
      </c>
      <c r="E229" s="2">
        <v>31793</v>
      </c>
      <c r="F229" s="2">
        <v>42944</v>
      </c>
    </row>
    <row r="230" spans="1:6" ht="15">
      <c r="A230" t="s">
        <v>444</v>
      </c>
      <c r="B230" t="s">
        <v>445</v>
      </c>
      <c r="C230" s="2">
        <v>4071369</v>
      </c>
      <c r="D230" s="2">
        <v>4051597</v>
      </c>
      <c r="E230" s="2">
        <v>459</v>
      </c>
      <c r="F230" s="2">
        <v>19313</v>
      </c>
    </row>
    <row r="231" spans="1:6" ht="15">
      <c r="A231" t="s">
        <v>446</v>
      </c>
      <c r="B231" t="s">
        <v>447</v>
      </c>
      <c r="C231" s="2">
        <v>1594009</v>
      </c>
      <c r="D231" s="2">
        <v>1600444</v>
      </c>
      <c r="E231" s="2">
        <v>10779</v>
      </c>
      <c r="F231" s="2">
        <v>-17214</v>
      </c>
    </row>
    <row r="232" spans="1:6" ht="15">
      <c r="A232" t="s">
        <v>448</v>
      </c>
      <c r="B232" t="s">
        <v>592</v>
      </c>
      <c r="C232" s="2">
        <v>5363751</v>
      </c>
      <c r="D232" s="2">
        <v>5314430</v>
      </c>
      <c r="E232" s="2">
        <v>-12686</v>
      </c>
      <c r="F232" s="2">
        <v>62007</v>
      </c>
    </row>
    <row r="233" spans="1:6" ht="15">
      <c r="A233" t="s">
        <v>450</v>
      </c>
      <c r="B233" t="s">
        <v>451</v>
      </c>
      <c r="C233" s="2">
        <v>4799166</v>
      </c>
      <c r="D233" s="2">
        <v>4805161</v>
      </c>
      <c r="E233" s="2">
        <v>-17714</v>
      </c>
      <c r="F233" s="2">
        <v>11719</v>
      </c>
    </row>
    <row r="234" spans="1:6" ht="15">
      <c r="A234" t="s">
        <v>452</v>
      </c>
      <c r="B234" t="s">
        <v>453</v>
      </c>
      <c r="C234" s="2">
        <v>5380964</v>
      </c>
      <c r="D234" s="2">
        <v>5298765</v>
      </c>
      <c r="E234" s="2">
        <v>63933</v>
      </c>
      <c r="F234" s="2">
        <v>18266</v>
      </c>
    </row>
    <row r="235" spans="1:6" ht="15">
      <c r="A235" t="s">
        <v>454</v>
      </c>
      <c r="B235" t="s">
        <v>455</v>
      </c>
      <c r="C235" s="2">
        <v>4173184</v>
      </c>
      <c r="D235" s="2">
        <v>4169663</v>
      </c>
      <c r="E235" s="2">
        <v>-7517</v>
      </c>
      <c r="F235" s="2">
        <v>11038</v>
      </c>
    </row>
    <row r="236" spans="1:6" ht="15">
      <c r="A236" t="s">
        <v>456</v>
      </c>
      <c r="B236" t="s">
        <v>457</v>
      </c>
      <c r="C236" s="2">
        <v>1028829</v>
      </c>
      <c r="D236" s="2">
        <v>1046470</v>
      </c>
      <c r="E236" s="2">
        <v>-17767</v>
      </c>
      <c r="F236" s="2">
        <v>126</v>
      </c>
    </row>
    <row r="237" spans="1:6" ht="15">
      <c r="A237" t="s">
        <v>458</v>
      </c>
      <c r="B237" t="s">
        <v>459</v>
      </c>
      <c r="C237" s="2">
        <v>2977860</v>
      </c>
      <c r="D237" s="2">
        <v>2963228</v>
      </c>
      <c r="E237" s="2">
        <v>11618</v>
      </c>
      <c r="F237" s="2">
        <v>3014</v>
      </c>
    </row>
    <row r="238" spans="1:6" ht="15">
      <c r="A238" t="s">
        <v>460</v>
      </c>
      <c r="B238" t="s">
        <v>461</v>
      </c>
      <c r="C238" s="2">
        <v>4176057</v>
      </c>
      <c r="D238" s="2">
        <v>4157103</v>
      </c>
      <c r="E238" s="2">
        <v>17787</v>
      </c>
      <c r="F238" s="2">
        <v>1167</v>
      </c>
    </row>
    <row r="239" spans="1:6" ht="15">
      <c r="A239" t="s">
        <v>462</v>
      </c>
      <c r="B239" t="s">
        <v>463</v>
      </c>
      <c r="C239" s="2">
        <v>8066168</v>
      </c>
      <c r="D239" s="2">
        <v>8083027</v>
      </c>
      <c r="E239" s="2">
        <v>-23606</v>
      </c>
      <c r="F239" s="2">
        <v>6747</v>
      </c>
    </row>
    <row r="240" spans="1:6" ht="15">
      <c r="A240" t="s">
        <v>464</v>
      </c>
      <c r="B240" t="s">
        <v>465</v>
      </c>
      <c r="C240" s="2">
        <v>8275002</v>
      </c>
      <c r="D240" s="2">
        <v>8005688</v>
      </c>
      <c r="E240" s="2">
        <v>90930</v>
      </c>
      <c r="F240" s="2">
        <v>178384</v>
      </c>
    </row>
    <row r="241" spans="1:6" ht="15">
      <c r="A241" t="s">
        <v>466</v>
      </c>
      <c r="B241" t="s">
        <v>467</v>
      </c>
      <c r="C241" s="2">
        <v>5857899</v>
      </c>
      <c r="D241" s="2">
        <v>5768777</v>
      </c>
      <c r="E241" s="2">
        <v>24493</v>
      </c>
      <c r="F241" s="2">
        <v>64629</v>
      </c>
    </row>
    <row r="242" spans="1:6" ht="15">
      <c r="A242" t="s">
        <v>468</v>
      </c>
      <c r="B242" t="s">
        <v>469</v>
      </c>
      <c r="C242" s="2">
        <v>4248088</v>
      </c>
      <c r="D242" s="2">
        <v>4231046</v>
      </c>
      <c r="E242" s="2">
        <v>17658</v>
      </c>
      <c r="F242" s="2">
        <v>-616</v>
      </c>
    </row>
    <row r="243" spans="1:6" ht="15">
      <c r="A243" t="s">
        <v>470</v>
      </c>
      <c r="B243" t="s">
        <v>471</v>
      </c>
      <c r="C243" s="2">
        <v>4886109</v>
      </c>
      <c r="D243" s="2">
        <v>4868739</v>
      </c>
      <c r="E243" s="2">
        <v>6725</v>
      </c>
      <c r="F243" s="2">
        <v>10645</v>
      </c>
    </row>
    <row r="244" spans="1:6" ht="15">
      <c r="A244" t="s">
        <v>472</v>
      </c>
      <c r="B244" t="s">
        <v>473</v>
      </c>
      <c r="C244" s="2">
        <v>6838469</v>
      </c>
      <c r="D244" s="2">
        <v>6813490</v>
      </c>
      <c r="E244" s="2">
        <v>23316</v>
      </c>
      <c r="F244" s="2">
        <v>1663</v>
      </c>
    </row>
    <row r="245" spans="1:6" ht="15">
      <c r="A245" t="s">
        <v>474</v>
      </c>
      <c r="B245" t="s">
        <v>475</v>
      </c>
      <c r="C245" s="2">
        <v>5673475</v>
      </c>
      <c r="D245" s="2">
        <v>5756161</v>
      </c>
      <c r="E245" s="2">
        <v>12521</v>
      </c>
      <c r="F245" s="2">
        <v>-95206.99999999953</v>
      </c>
    </row>
    <row r="246" spans="1:6" ht="15">
      <c r="A246" t="s">
        <v>476</v>
      </c>
      <c r="B246" t="s">
        <v>477</v>
      </c>
      <c r="C246" s="2">
        <v>1362173</v>
      </c>
      <c r="D246" s="2">
        <v>1358148</v>
      </c>
      <c r="E246" s="2">
        <v>4031</v>
      </c>
      <c r="F246" s="2">
        <v>-6</v>
      </c>
    </row>
    <row r="247" spans="1:6" ht="15">
      <c r="A247" t="s">
        <v>478</v>
      </c>
      <c r="B247" t="s">
        <v>479</v>
      </c>
      <c r="C247" s="2">
        <v>1875613</v>
      </c>
      <c r="D247" s="2">
        <v>1865101</v>
      </c>
      <c r="E247" s="2">
        <v>19325</v>
      </c>
      <c r="F247" s="2">
        <v>-8813</v>
      </c>
    </row>
    <row r="248" spans="1:6" ht="15">
      <c r="A248" t="s">
        <v>480</v>
      </c>
      <c r="B248" t="s">
        <v>481</v>
      </c>
      <c r="C248" s="2">
        <v>2435107</v>
      </c>
      <c r="D248" s="2">
        <v>2423809</v>
      </c>
      <c r="E248" s="2">
        <v>11276</v>
      </c>
      <c r="F248" s="2">
        <v>22</v>
      </c>
    </row>
    <row r="249" spans="1:6" ht="15">
      <c r="A249" t="s">
        <v>482</v>
      </c>
      <c r="B249" t="s">
        <v>483</v>
      </c>
      <c r="C249" s="2">
        <v>2799312</v>
      </c>
      <c r="D249" s="2">
        <v>2780668</v>
      </c>
      <c r="E249" s="2">
        <v>17702</v>
      </c>
      <c r="F249" s="2">
        <v>942</v>
      </c>
    </row>
    <row r="250" spans="1:6" ht="15">
      <c r="A250" t="s">
        <v>484</v>
      </c>
      <c r="B250" t="s">
        <v>485</v>
      </c>
      <c r="C250" s="2">
        <v>4858305</v>
      </c>
      <c r="D250" s="2">
        <v>4817488</v>
      </c>
      <c r="E250" s="2">
        <v>37065</v>
      </c>
      <c r="F250" s="2">
        <v>3752</v>
      </c>
    </row>
    <row r="251" spans="1:6" ht="15">
      <c r="A251" t="s">
        <v>486</v>
      </c>
      <c r="B251" t="s">
        <v>487</v>
      </c>
      <c r="C251" s="2">
        <v>17607847</v>
      </c>
      <c r="D251" s="2">
        <v>17244515</v>
      </c>
      <c r="E251" s="2">
        <v>48216</v>
      </c>
      <c r="F251" s="2">
        <v>315116</v>
      </c>
    </row>
    <row r="252" spans="1:6" ht="15">
      <c r="A252" t="s">
        <v>489</v>
      </c>
      <c r="B252" t="s">
        <v>490</v>
      </c>
      <c r="C252" s="2">
        <v>8423127</v>
      </c>
      <c r="D252" s="2">
        <v>8419129</v>
      </c>
      <c r="E252" s="2">
        <v>6921</v>
      </c>
      <c r="F252" s="2">
        <v>-2923.0000000009313</v>
      </c>
    </row>
    <row r="253" spans="1:6" ht="15">
      <c r="A253" t="s">
        <v>491</v>
      </c>
      <c r="B253" t="s">
        <v>492</v>
      </c>
      <c r="C253" s="2">
        <v>5157302</v>
      </c>
      <c r="D253" s="2">
        <v>5092546</v>
      </c>
      <c r="E253" s="2">
        <v>64744</v>
      </c>
      <c r="F253" s="2">
        <v>12</v>
      </c>
    </row>
    <row r="254" spans="1:6" ht="15">
      <c r="A254" t="s">
        <v>493</v>
      </c>
      <c r="B254" t="s">
        <v>494</v>
      </c>
      <c r="C254" s="2">
        <v>4699836</v>
      </c>
      <c r="D254" s="2">
        <v>4668692</v>
      </c>
      <c r="E254" s="2">
        <v>26260</v>
      </c>
      <c r="F254" s="2">
        <v>4884</v>
      </c>
    </row>
    <row r="255" spans="1:6" ht="15">
      <c r="A255" t="s">
        <v>495</v>
      </c>
      <c r="B255" t="s">
        <v>496</v>
      </c>
      <c r="C255" s="2">
        <v>7512366</v>
      </c>
      <c r="D255" s="2">
        <v>7413310</v>
      </c>
      <c r="E255" s="2">
        <v>48659</v>
      </c>
      <c r="F255" s="2">
        <v>50397</v>
      </c>
    </row>
    <row r="256" spans="1:6" ht="15">
      <c r="A256" t="s">
        <v>497</v>
      </c>
      <c r="B256" t="s">
        <v>498</v>
      </c>
      <c r="C256" s="2">
        <v>563640</v>
      </c>
      <c r="D256" s="2">
        <v>562292</v>
      </c>
      <c r="E256" s="2">
        <v>7171</v>
      </c>
      <c r="F256" s="2">
        <v>-5823</v>
      </c>
    </row>
    <row r="257" spans="1:6" ht="15">
      <c r="A257" t="s">
        <v>499</v>
      </c>
      <c r="B257" t="s">
        <v>500</v>
      </c>
      <c r="C257" s="2">
        <v>6816698</v>
      </c>
      <c r="D257" s="2">
        <v>6821010</v>
      </c>
      <c r="E257" s="2">
        <v>-7548</v>
      </c>
      <c r="F257" s="2">
        <v>3236</v>
      </c>
    </row>
    <row r="258" spans="1:6" ht="15">
      <c r="A258" t="s">
        <v>501</v>
      </c>
      <c r="B258" t="s">
        <v>502</v>
      </c>
      <c r="C258" s="2">
        <v>5102632</v>
      </c>
      <c r="D258" s="2">
        <v>5080916</v>
      </c>
      <c r="E258" s="2">
        <v>13107</v>
      </c>
      <c r="F258" s="2">
        <v>8609</v>
      </c>
    </row>
    <row r="259" spans="1:6" ht="15">
      <c r="A259" t="s">
        <v>503</v>
      </c>
      <c r="B259" t="s">
        <v>504</v>
      </c>
      <c r="C259" s="2">
        <v>17296649</v>
      </c>
      <c r="D259" s="2">
        <v>16941783</v>
      </c>
      <c r="E259" s="2">
        <v>58561</v>
      </c>
      <c r="F259" s="2">
        <v>296305</v>
      </c>
    </row>
    <row r="260" spans="1:6" ht="15">
      <c r="A260" t="s">
        <v>505</v>
      </c>
      <c r="B260" t="s">
        <v>506</v>
      </c>
      <c r="C260" s="2">
        <v>2167202</v>
      </c>
      <c r="D260" s="2">
        <v>2157698</v>
      </c>
      <c r="E260" s="2">
        <v>9942</v>
      </c>
      <c r="F260" s="2">
        <v>-438</v>
      </c>
    </row>
    <row r="261" spans="1:6" ht="15">
      <c r="A261" t="s">
        <v>507</v>
      </c>
      <c r="B261" t="s">
        <v>488</v>
      </c>
      <c r="C261" s="2">
        <v>1364741</v>
      </c>
      <c r="D261" s="2">
        <v>1346984</v>
      </c>
      <c r="E261" s="2">
        <v>16206</v>
      </c>
      <c r="F261" s="2">
        <v>1551</v>
      </c>
    </row>
    <row r="262" spans="1:6" ht="15">
      <c r="A262" t="s">
        <v>508</v>
      </c>
      <c r="B262" t="s">
        <v>509</v>
      </c>
      <c r="C262" s="2">
        <v>11153179</v>
      </c>
      <c r="D262" s="2">
        <v>11099648</v>
      </c>
      <c r="E262" s="2">
        <v>-33267</v>
      </c>
      <c r="F262" s="2">
        <v>86798</v>
      </c>
    </row>
    <row r="263" spans="1:6" ht="15">
      <c r="A263" t="s">
        <v>510</v>
      </c>
      <c r="B263" t="s">
        <v>511</v>
      </c>
      <c r="C263" s="2">
        <v>243277</v>
      </c>
      <c r="D263" s="2">
        <v>241189</v>
      </c>
      <c r="E263" s="2">
        <v>2088</v>
      </c>
      <c r="F263" s="2">
        <v>0</v>
      </c>
    </row>
    <row r="264" spans="1:6" ht="15">
      <c r="A264" t="s">
        <v>512</v>
      </c>
      <c r="B264" t="s">
        <v>513</v>
      </c>
      <c r="C264" s="2">
        <v>170573</v>
      </c>
      <c r="D264" s="2">
        <v>172284</v>
      </c>
      <c r="E264" s="2">
        <v>-1375</v>
      </c>
      <c r="F264" s="2">
        <v>-336</v>
      </c>
    </row>
    <row r="265" spans="1:6" ht="15">
      <c r="A265" t="s">
        <v>514</v>
      </c>
      <c r="B265" t="s">
        <v>515</v>
      </c>
      <c r="C265" s="2">
        <v>2115842</v>
      </c>
      <c r="D265" s="2">
        <v>2099558</v>
      </c>
      <c r="E265" s="2">
        <v>15757</v>
      </c>
      <c r="F265" s="2">
        <v>527</v>
      </c>
    </row>
    <row r="266" spans="1:6" ht="15">
      <c r="A266" t="s">
        <v>516</v>
      </c>
      <c r="B266" t="s">
        <v>517</v>
      </c>
      <c r="C266" s="2">
        <v>733723</v>
      </c>
      <c r="D266" s="2">
        <v>727516</v>
      </c>
      <c r="E266" s="2">
        <v>6850</v>
      </c>
      <c r="F266" s="2">
        <v>-643</v>
      </c>
    </row>
    <row r="267" spans="1:6" ht="15">
      <c r="A267" t="s">
        <v>518</v>
      </c>
      <c r="B267" t="s">
        <v>519</v>
      </c>
      <c r="C267" s="2">
        <v>4711799</v>
      </c>
      <c r="D267" s="2">
        <v>4511033</v>
      </c>
      <c r="E267" s="2">
        <v>7768</v>
      </c>
      <c r="F267" s="2">
        <v>192998</v>
      </c>
    </row>
    <row r="268" spans="1:6" ht="15">
      <c r="A268" t="s">
        <v>520</v>
      </c>
      <c r="B268" t="s">
        <v>521</v>
      </c>
      <c r="C268" s="2">
        <v>1735153</v>
      </c>
      <c r="D268" s="2">
        <v>1734386</v>
      </c>
      <c r="E268" s="2">
        <v>-8838</v>
      </c>
      <c r="F268" s="2">
        <v>9605</v>
      </c>
    </row>
    <row r="269" spans="1:6" ht="15">
      <c r="A269" t="s">
        <v>522</v>
      </c>
      <c r="B269" t="s">
        <v>523</v>
      </c>
      <c r="C269" s="2">
        <v>5171390</v>
      </c>
      <c r="D269" s="2">
        <v>5091408</v>
      </c>
      <c r="E269" s="2">
        <v>-9141</v>
      </c>
      <c r="F269" s="2">
        <v>89123</v>
      </c>
    </row>
    <row r="270" spans="1:6" ht="15">
      <c r="A270" t="s">
        <v>524</v>
      </c>
      <c r="B270" t="s">
        <v>525</v>
      </c>
      <c r="C270" s="2">
        <v>4941994</v>
      </c>
      <c r="D270" s="2">
        <v>4614907</v>
      </c>
      <c r="E270" s="2">
        <v>78338</v>
      </c>
      <c r="F270" s="2">
        <v>248749</v>
      </c>
    </row>
    <row r="271" spans="1:6" ht="15">
      <c r="A271" t="s">
        <v>526</v>
      </c>
      <c r="B271" t="s">
        <v>527</v>
      </c>
      <c r="C271" s="2">
        <v>2645101</v>
      </c>
      <c r="D271" s="2">
        <v>2646584</v>
      </c>
      <c r="E271" s="2">
        <v>-373</v>
      </c>
      <c r="F271" s="2">
        <v>-1110</v>
      </c>
    </row>
    <row r="272" spans="1:6" ht="15">
      <c r="A272" t="s">
        <v>528</v>
      </c>
      <c r="B272" t="s">
        <v>529</v>
      </c>
      <c r="C272" s="2">
        <v>322725</v>
      </c>
      <c r="D272" s="2">
        <v>326734</v>
      </c>
      <c r="E272" s="2">
        <v>-6844</v>
      </c>
      <c r="F272" s="2">
        <v>2835</v>
      </c>
    </row>
    <row r="273" spans="1:6" ht="15">
      <c r="A273" t="s">
        <v>530</v>
      </c>
      <c r="B273" t="s">
        <v>531</v>
      </c>
      <c r="C273" s="2">
        <v>1406690</v>
      </c>
      <c r="D273" s="2">
        <v>1402020</v>
      </c>
      <c r="E273" s="2">
        <v>3992</v>
      </c>
      <c r="F273" s="2">
        <v>678</v>
      </c>
    </row>
    <row r="274" spans="1:6" ht="15">
      <c r="A274" t="s">
        <v>532</v>
      </c>
      <c r="B274" t="s">
        <v>533</v>
      </c>
      <c r="C274" s="2">
        <v>1029294</v>
      </c>
      <c r="D274" s="2">
        <v>997393</v>
      </c>
      <c r="E274" s="2">
        <v>5978</v>
      </c>
      <c r="F274" s="2">
        <v>25923</v>
      </c>
    </row>
    <row r="275" spans="1:6" ht="15">
      <c r="A275" t="s">
        <v>534</v>
      </c>
      <c r="B275" t="s">
        <v>535</v>
      </c>
      <c r="C275" s="2">
        <v>199041</v>
      </c>
      <c r="D275" s="2">
        <v>196738</v>
      </c>
      <c r="E275" s="2">
        <v>2303</v>
      </c>
      <c r="F275" s="2">
        <v>0</v>
      </c>
    </row>
    <row r="276" spans="1:6" ht="15">
      <c r="A276" t="s">
        <v>536</v>
      </c>
      <c r="B276" t="s">
        <v>537</v>
      </c>
      <c r="C276" s="2">
        <v>309661</v>
      </c>
      <c r="D276" s="2">
        <v>309634</v>
      </c>
      <c r="E276" s="2">
        <v>-900</v>
      </c>
      <c r="F276" s="2">
        <v>927</v>
      </c>
    </row>
    <row r="277" spans="1:6" ht="15">
      <c r="A277" t="s">
        <v>538</v>
      </c>
      <c r="B277" t="s">
        <v>539</v>
      </c>
      <c r="C277" s="2">
        <v>2570166</v>
      </c>
      <c r="D277" s="2">
        <v>2566793</v>
      </c>
      <c r="E277" s="2">
        <v>-2960</v>
      </c>
      <c r="F277" s="2">
        <v>6333</v>
      </c>
    </row>
    <row r="278" spans="1:6" ht="15">
      <c r="A278" t="s">
        <v>540</v>
      </c>
      <c r="B278" t="s">
        <v>541</v>
      </c>
      <c r="C278" s="2">
        <v>368523</v>
      </c>
      <c r="D278" s="2">
        <v>374120</v>
      </c>
      <c r="E278" s="2">
        <v>-5597</v>
      </c>
      <c r="F278" s="2">
        <v>0</v>
      </c>
    </row>
    <row r="279" spans="1:6" ht="15">
      <c r="A279" t="s">
        <v>542</v>
      </c>
      <c r="B279" t="s">
        <v>543</v>
      </c>
      <c r="C279" s="2">
        <v>663038</v>
      </c>
      <c r="D279" s="2">
        <v>662589</v>
      </c>
      <c r="E279" s="2">
        <v>449</v>
      </c>
      <c r="F279" s="2">
        <v>0</v>
      </c>
    </row>
    <row r="280" spans="1:6" ht="15">
      <c r="A280" t="s">
        <v>544</v>
      </c>
      <c r="B280" t="s">
        <v>545</v>
      </c>
      <c r="C280" s="2">
        <v>3596369</v>
      </c>
      <c r="D280" s="2">
        <v>3540486</v>
      </c>
      <c r="E280" s="2">
        <v>25927</v>
      </c>
      <c r="F280" s="2">
        <v>29956</v>
      </c>
    </row>
    <row r="281" spans="1:6" ht="15">
      <c r="A281" t="s">
        <v>546</v>
      </c>
      <c r="B281" t="s">
        <v>547</v>
      </c>
      <c r="C281" s="2">
        <v>1679853</v>
      </c>
      <c r="D281" s="2">
        <v>1681062</v>
      </c>
      <c r="E281" s="2">
        <v>-1269</v>
      </c>
      <c r="F281" s="2">
        <v>60</v>
      </c>
    </row>
    <row r="282" spans="1:6" ht="15">
      <c r="A282" t="s">
        <v>548</v>
      </c>
      <c r="B282" t="s">
        <v>549</v>
      </c>
      <c r="C282" s="2">
        <v>81647</v>
      </c>
      <c r="D282" s="2">
        <v>78786</v>
      </c>
      <c r="E282" s="2">
        <v>1712</v>
      </c>
      <c r="F282" s="2">
        <v>1149</v>
      </c>
    </row>
    <row r="283" spans="1:6" ht="15">
      <c r="A283" t="s">
        <v>550</v>
      </c>
      <c r="B283" t="s">
        <v>551</v>
      </c>
      <c r="C283" s="2">
        <v>13040643</v>
      </c>
      <c r="D283" s="2">
        <v>11714684</v>
      </c>
      <c r="E283" s="2">
        <v>17506</v>
      </c>
      <c r="F283" s="2">
        <v>1308453</v>
      </c>
    </row>
    <row r="284" spans="1:6" ht="15">
      <c r="A284" t="s">
        <v>552</v>
      </c>
      <c r="B284" t="s">
        <v>553</v>
      </c>
      <c r="C284" s="2">
        <v>1529024</v>
      </c>
      <c r="D284" s="2">
        <v>1533894</v>
      </c>
      <c r="E284" s="2">
        <v>-4194</v>
      </c>
      <c r="F284" s="2">
        <v>-676</v>
      </c>
    </row>
    <row r="285" spans="1:6" ht="15">
      <c r="A285" t="s">
        <v>554</v>
      </c>
      <c r="B285" t="s">
        <v>555</v>
      </c>
      <c r="C285" s="2">
        <v>19180239</v>
      </c>
      <c r="D285" s="2">
        <v>18993314</v>
      </c>
      <c r="E285" s="2">
        <v>66716</v>
      </c>
      <c r="F285" s="2">
        <v>120209</v>
      </c>
    </row>
    <row r="286" spans="1:6" ht="15">
      <c r="A286" t="s">
        <v>556</v>
      </c>
      <c r="B286" t="s">
        <v>557</v>
      </c>
      <c r="C286" s="2">
        <v>1917180</v>
      </c>
      <c r="D286" s="2">
        <v>1909142</v>
      </c>
      <c r="E286" s="2">
        <v>8006</v>
      </c>
      <c r="F286" s="2">
        <v>32</v>
      </c>
    </row>
    <row r="287" spans="1:6" ht="15">
      <c r="A287" t="s">
        <v>558</v>
      </c>
      <c r="B287" t="s">
        <v>559</v>
      </c>
      <c r="C287" s="2">
        <v>1269363</v>
      </c>
      <c r="D287" s="2">
        <v>1270372</v>
      </c>
      <c r="E287" s="2">
        <v>-1756</v>
      </c>
      <c r="F287" s="2">
        <v>747</v>
      </c>
    </row>
    <row r="288" spans="1:6" ht="15">
      <c r="A288" t="s">
        <v>560</v>
      </c>
      <c r="B288" t="s">
        <v>561</v>
      </c>
      <c r="C288" s="2">
        <v>1002440</v>
      </c>
      <c r="D288" s="2">
        <v>1000673</v>
      </c>
      <c r="E288" s="2">
        <v>855</v>
      </c>
      <c r="F288" s="2">
        <v>912</v>
      </c>
    </row>
    <row r="289" spans="1:6" ht="15">
      <c r="A289" t="s">
        <v>562</v>
      </c>
      <c r="B289" t="s">
        <v>563</v>
      </c>
      <c r="C289" s="2">
        <v>394431</v>
      </c>
      <c r="D289" s="2">
        <v>392835</v>
      </c>
      <c r="E289" s="2">
        <v>375</v>
      </c>
      <c r="F289" s="2">
        <v>1221</v>
      </c>
    </row>
    <row r="290" spans="1:6" ht="15">
      <c r="A290" t="s">
        <v>564</v>
      </c>
      <c r="B290" t="s">
        <v>565</v>
      </c>
      <c r="C290" s="2">
        <v>4460055</v>
      </c>
      <c r="D290" s="2">
        <v>4464897</v>
      </c>
      <c r="E290" s="2">
        <v>-6633</v>
      </c>
      <c r="F290" s="2">
        <v>1791</v>
      </c>
    </row>
    <row r="291" spans="1:6" ht="15">
      <c r="A291" t="s">
        <v>566</v>
      </c>
      <c r="B291" t="s">
        <v>567</v>
      </c>
      <c r="C291" s="2">
        <v>487498</v>
      </c>
      <c r="D291" s="2">
        <v>486061</v>
      </c>
      <c r="E291" s="2">
        <v>1329</v>
      </c>
      <c r="F291" s="2">
        <v>108</v>
      </c>
    </row>
    <row r="292" spans="1:6" ht="15">
      <c r="A292" t="s">
        <v>568</v>
      </c>
      <c r="B292" t="s">
        <v>569</v>
      </c>
      <c r="C292" s="2">
        <v>-177192</v>
      </c>
      <c r="D292" s="2">
        <v>-181634</v>
      </c>
      <c r="E292" s="2">
        <v>3950</v>
      </c>
      <c r="F292" s="2">
        <v>492</v>
      </c>
    </row>
    <row r="293" spans="1:6" ht="15">
      <c r="A293" t="s">
        <v>570</v>
      </c>
      <c r="B293" t="s">
        <v>571</v>
      </c>
      <c r="C293" s="2">
        <v>2448301</v>
      </c>
      <c r="D293" s="2">
        <v>2511275</v>
      </c>
      <c r="E293" s="2">
        <v>-56235</v>
      </c>
      <c r="F293" s="2">
        <v>-6739</v>
      </c>
    </row>
    <row r="294" spans="1:6" ht="15">
      <c r="A294" t="s">
        <v>572</v>
      </c>
      <c r="B294" t="s">
        <v>573</v>
      </c>
      <c r="C294" s="2">
        <v>1561770</v>
      </c>
      <c r="D294" s="2">
        <v>1553516</v>
      </c>
      <c r="E294" s="2">
        <v>7753</v>
      </c>
      <c r="F294" s="2">
        <v>501</v>
      </c>
    </row>
    <row r="295" spans="1:6" ht="15">
      <c r="A295" t="s">
        <v>574</v>
      </c>
      <c r="B295" t="s">
        <v>575</v>
      </c>
      <c r="C295" s="2">
        <v>11193253</v>
      </c>
      <c r="D295" s="2">
        <v>10495379</v>
      </c>
      <c r="E295" s="2">
        <v>42395</v>
      </c>
      <c r="F295" s="2">
        <v>655479</v>
      </c>
    </row>
    <row r="296" spans="1:6" ht="15">
      <c r="A296" t="s">
        <v>576</v>
      </c>
      <c r="B296" t="s">
        <v>577</v>
      </c>
      <c r="C296" s="2">
        <v>15394480</v>
      </c>
      <c r="D296" s="2">
        <v>15299436</v>
      </c>
      <c r="E296" s="2">
        <v>9312</v>
      </c>
      <c r="F296" s="2">
        <v>85732</v>
      </c>
    </row>
    <row r="297" spans="1:6" ht="15">
      <c r="A297" t="s">
        <v>578</v>
      </c>
      <c r="B297" t="s">
        <v>579</v>
      </c>
      <c r="C297" s="2">
        <v>10716407</v>
      </c>
      <c r="D297" s="2">
        <v>10866902</v>
      </c>
      <c r="E297" s="2">
        <v>13824</v>
      </c>
      <c r="F297" s="2">
        <v>-164319</v>
      </c>
    </row>
    <row r="298" spans="1:6" ht="15">
      <c r="A298" t="s">
        <v>580</v>
      </c>
      <c r="B298" t="s">
        <v>581</v>
      </c>
      <c r="C298" s="2">
        <v>231881</v>
      </c>
      <c r="D298" s="2">
        <v>179767</v>
      </c>
      <c r="E298" s="2">
        <v>311</v>
      </c>
      <c r="F298" s="2">
        <v>51803</v>
      </c>
    </row>
    <row r="299" spans="1:6" ht="15">
      <c r="A299" t="s">
        <v>582</v>
      </c>
      <c r="B299" t="s">
        <v>583</v>
      </c>
      <c r="C299" s="2">
        <v>3206909</v>
      </c>
      <c r="D299" s="2">
        <v>3214571</v>
      </c>
      <c r="E299" s="2">
        <v>627</v>
      </c>
      <c r="F299" s="2">
        <v>-8289</v>
      </c>
    </row>
    <row r="300" spans="2:6" ht="15">
      <c r="B300" s="19" t="s">
        <v>593</v>
      </c>
      <c r="C300" s="28">
        <v>1204796658</v>
      </c>
      <c r="D300" s="28">
        <v>1143347902</v>
      </c>
      <c r="E300" s="28">
        <v>9953401</v>
      </c>
      <c r="F300" s="28">
        <v>51495355</v>
      </c>
    </row>
    <row r="301" spans="3:6" ht="15">
      <c r="C301" s="2"/>
      <c r="D301" s="2"/>
      <c r="E301" s="2"/>
      <c r="F301" s="2"/>
    </row>
    <row r="302" spans="3:6" ht="15">
      <c r="C302" s="2"/>
      <c r="D302" s="2"/>
      <c r="E302" s="2"/>
      <c r="F302" s="2"/>
    </row>
  </sheetData>
  <sheetProtection/>
  <mergeCells count="3">
    <mergeCell ref="A7:A8"/>
    <mergeCell ref="B7:B8"/>
    <mergeCell ref="C7:C8"/>
  </mergeCells>
  <printOptions horizontalCentered="1" verticalCentered="1"/>
  <pageMargins left="0.1968503937007874" right="0.1968503937007874" top="0.5905511811023623" bottom="0.5905511811023623" header="0.31496062992125984" footer="0.31496062992125984"/>
  <pageSetup horizontalDpi="600" verticalDpi="600" orientation="portrait" paperSize="9" r:id="rId1"/>
  <headerFooter>
    <oddHeader>&amp;C&amp;9 2018-12-20&amp;R&amp;9&amp;A</oddHeader>
    <oddFooter>&amp;L&amp;9&amp;F&amp;C&amp;9&amp;P (&amp;N)</oddFooter>
  </headerFooter>
</worksheet>
</file>

<file path=xl/worksheets/sheet3.xml><?xml version="1.0" encoding="utf-8"?>
<worksheet xmlns="http://schemas.openxmlformats.org/spreadsheetml/2006/main" xmlns:r="http://schemas.openxmlformats.org/officeDocument/2006/relationships">
  <dimension ref="A1:F300"/>
  <sheetViews>
    <sheetView view="pageLayout" workbookViewId="0" topLeftCell="A1">
      <selection activeCell="A1" sqref="A1"/>
    </sheetView>
  </sheetViews>
  <sheetFormatPr defaultColWidth="9.140625" defaultRowHeight="15"/>
  <cols>
    <col min="2" max="2" width="13.8515625" style="0" bestFit="1" customWidth="1"/>
    <col min="3" max="3" width="15.57421875" style="0" customWidth="1"/>
    <col min="4" max="4" width="12.28125" style="0" bestFit="1" customWidth="1"/>
    <col min="5" max="5" width="10.28125" style="0" bestFit="1" customWidth="1"/>
    <col min="6" max="6" width="10.8515625" style="0" bestFit="1" customWidth="1"/>
  </cols>
  <sheetData>
    <row r="1" ht="15">
      <c r="A1" s="19" t="s">
        <v>590</v>
      </c>
    </row>
    <row r="2" spans="1:5" ht="15">
      <c r="A2" t="s">
        <v>591</v>
      </c>
      <c r="E2" s="257"/>
    </row>
    <row r="4" ht="15">
      <c r="A4" s="45" t="s">
        <v>755</v>
      </c>
    </row>
    <row r="5" ht="15">
      <c r="A5" s="46" t="s">
        <v>0</v>
      </c>
    </row>
    <row r="7" spans="1:6" ht="15">
      <c r="A7" s="329" t="s">
        <v>1</v>
      </c>
      <c r="B7" s="329" t="s">
        <v>2</v>
      </c>
      <c r="C7" s="331" t="s">
        <v>742</v>
      </c>
      <c r="D7" s="47" t="s">
        <v>586</v>
      </c>
      <c r="E7" s="47"/>
      <c r="F7" s="47"/>
    </row>
    <row r="8" spans="1:6" ht="45">
      <c r="A8" s="330"/>
      <c r="B8" s="330"/>
      <c r="C8" s="332"/>
      <c r="D8" s="20" t="s">
        <v>587</v>
      </c>
      <c r="E8" s="191" t="s">
        <v>588</v>
      </c>
      <c r="F8" s="191" t="s">
        <v>589</v>
      </c>
    </row>
    <row r="10" spans="1:6" ht="15">
      <c r="A10" t="s">
        <v>4</v>
      </c>
      <c r="B10" t="s">
        <v>5</v>
      </c>
      <c r="C10" s="2">
        <v>2335751</v>
      </c>
      <c r="D10" s="2">
        <v>1741409</v>
      </c>
      <c r="E10" s="2">
        <v>24439</v>
      </c>
      <c r="F10" s="2">
        <v>569903</v>
      </c>
    </row>
    <row r="11" spans="1:6" ht="15">
      <c r="A11" t="s">
        <v>6</v>
      </c>
      <c r="B11" t="s">
        <v>7</v>
      </c>
      <c r="C11" s="2">
        <v>2710811</v>
      </c>
      <c r="D11" s="2">
        <v>2371004</v>
      </c>
      <c r="E11" s="2">
        <v>118791</v>
      </c>
      <c r="F11" s="2">
        <v>221016</v>
      </c>
    </row>
    <row r="12" spans="1:6" ht="15">
      <c r="A12" t="s">
        <v>8</v>
      </c>
      <c r="B12" t="s">
        <v>9</v>
      </c>
      <c r="C12" s="2">
        <v>4955248</v>
      </c>
      <c r="D12" s="2">
        <v>4648019</v>
      </c>
      <c r="E12" s="2">
        <v>83979</v>
      </c>
      <c r="F12" s="2">
        <v>223250</v>
      </c>
    </row>
    <row r="13" spans="1:6" ht="15">
      <c r="A13" t="s">
        <v>10</v>
      </c>
      <c r="B13" t="s">
        <v>11</v>
      </c>
      <c r="C13" s="2">
        <v>7355167</v>
      </c>
      <c r="D13" s="2">
        <v>6981198</v>
      </c>
      <c r="E13" s="2">
        <v>124533</v>
      </c>
      <c r="F13" s="2">
        <v>249436</v>
      </c>
    </row>
    <row r="14" spans="1:6" ht="15">
      <c r="A14" t="s">
        <v>12</v>
      </c>
      <c r="B14" t="s">
        <v>13</v>
      </c>
      <c r="C14" s="2">
        <v>3940663</v>
      </c>
      <c r="D14" s="2">
        <v>3119079</v>
      </c>
      <c r="E14" s="2">
        <v>4352</v>
      </c>
      <c r="F14" s="2">
        <v>817232</v>
      </c>
    </row>
    <row r="15" spans="1:6" ht="15">
      <c r="A15" t="s">
        <v>14</v>
      </c>
      <c r="B15" t="s">
        <v>15</v>
      </c>
      <c r="C15" s="2">
        <v>2886294</v>
      </c>
      <c r="D15" s="2">
        <v>2687486</v>
      </c>
      <c r="E15" s="2">
        <v>125156</v>
      </c>
      <c r="F15" s="2">
        <v>73652</v>
      </c>
    </row>
    <row r="16" spans="1:6" ht="15">
      <c r="A16" t="s">
        <v>16</v>
      </c>
      <c r="B16" t="s">
        <v>17</v>
      </c>
      <c r="C16" s="2">
        <v>7060925</v>
      </c>
      <c r="D16" s="2">
        <v>5691734</v>
      </c>
      <c r="E16" s="2">
        <v>16236</v>
      </c>
      <c r="F16" s="2">
        <v>1352955</v>
      </c>
    </row>
    <row r="17" spans="1:6" ht="15">
      <c r="A17" t="s">
        <v>18</v>
      </c>
      <c r="B17" t="s">
        <v>19</v>
      </c>
      <c r="C17" s="2">
        <v>4487593</v>
      </c>
      <c r="D17" s="2">
        <v>3446382</v>
      </c>
      <c r="E17" s="2">
        <v>54322</v>
      </c>
      <c r="F17" s="2">
        <v>986889</v>
      </c>
    </row>
    <row r="18" spans="1:6" ht="15">
      <c r="A18" t="s">
        <v>20</v>
      </c>
      <c r="B18" t="s">
        <v>21</v>
      </c>
      <c r="C18" s="2">
        <v>1100863</v>
      </c>
      <c r="D18" s="2">
        <v>987931</v>
      </c>
      <c r="E18" s="2">
        <v>10191</v>
      </c>
      <c r="F18" s="2">
        <v>102741</v>
      </c>
    </row>
    <row r="19" spans="1:6" ht="15">
      <c r="A19" t="s">
        <v>22</v>
      </c>
      <c r="B19" t="s">
        <v>23</v>
      </c>
      <c r="C19" s="2">
        <v>6586608</v>
      </c>
      <c r="D19" s="2">
        <v>5448949</v>
      </c>
      <c r="E19" s="2">
        <v>130698</v>
      </c>
      <c r="F19" s="2">
        <v>1006961</v>
      </c>
    </row>
    <row r="20" spans="1:6" ht="15">
      <c r="A20" t="s">
        <v>24</v>
      </c>
      <c r="B20" t="s">
        <v>25</v>
      </c>
      <c r="C20" s="2">
        <v>3156486</v>
      </c>
      <c r="D20" s="2">
        <v>2766324</v>
      </c>
      <c r="E20" s="2">
        <v>6400</v>
      </c>
      <c r="F20" s="2">
        <v>383762</v>
      </c>
    </row>
    <row r="21" spans="1:6" ht="15">
      <c r="A21" t="s">
        <v>26</v>
      </c>
      <c r="B21" t="s">
        <v>27</v>
      </c>
      <c r="C21" s="2">
        <v>1930960</v>
      </c>
      <c r="D21" s="2">
        <v>1604615</v>
      </c>
      <c r="E21" s="2">
        <v>59501</v>
      </c>
      <c r="F21" s="2">
        <v>266844</v>
      </c>
    </row>
    <row r="22" spans="1:6" ht="15">
      <c r="A22" t="s">
        <v>28</v>
      </c>
      <c r="B22" t="s">
        <v>29</v>
      </c>
      <c r="C22" s="2">
        <v>919235</v>
      </c>
      <c r="D22" s="2">
        <v>830486</v>
      </c>
      <c r="E22" s="2">
        <v>34367</v>
      </c>
      <c r="F22" s="2">
        <v>54382</v>
      </c>
    </row>
    <row r="23" spans="1:6" ht="15">
      <c r="A23" t="s">
        <v>30</v>
      </c>
      <c r="B23" t="s">
        <v>31</v>
      </c>
      <c r="C23" s="2">
        <v>4347529</v>
      </c>
      <c r="D23" s="2">
        <v>3756314</v>
      </c>
      <c r="E23" s="2">
        <v>5097</v>
      </c>
      <c r="F23" s="2">
        <v>586118</v>
      </c>
    </row>
    <row r="24" spans="1:6" ht="15">
      <c r="A24" t="s">
        <v>32</v>
      </c>
      <c r="B24" t="s">
        <v>33</v>
      </c>
      <c r="C24" s="2">
        <v>1967586</v>
      </c>
      <c r="D24" s="2">
        <v>1721499</v>
      </c>
      <c r="E24" s="2">
        <v>1659</v>
      </c>
      <c r="F24" s="2">
        <v>244428</v>
      </c>
    </row>
    <row r="25" spans="1:6" ht="15">
      <c r="A25" t="s">
        <v>34</v>
      </c>
      <c r="B25" t="s">
        <v>35</v>
      </c>
      <c r="C25" s="2">
        <v>4084847</v>
      </c>
      <c r="D25" s="2">
        <v>3367793</v>
      </c>
      <c r="E25" s="2">
        <v>4740</v>
      </c>
      <c r="F25" s="2">
        <v>712314</v>
      </c>
    </row>
    <row r="26" spans="1:6" ht="15">
      <c r="A26" t="s">
        <v>36</v>
      </c>
      <c r="B26" t="s">
        <v>37</v>
      </c>
      <c r="C26" s="2">
        <v>31241172</v>
      </c>
      <c r="D26" s="2">
        <v>11549120</v>
      </c>
      <c r="E26" s="2">
        <v>3794</v>
      </c>
      <c r="F26" s="2">
        <v>19688258</v>
      </c>
    </row>
    <row r="27" spans="1:6" ht="15">
      <c r="A27" t="s">
        <v>38</v>
      </c>
      <c r="B27" t="s">
        <v>39</v>
      </c>
      <c r="C27" s="2">
        <v>5033993</v>
      </c>
      <c r="D27" s="2">
        <v>3548419</v>
      </c>
      <c r="E27" s="2">
        <v>159594</v>
      </c>
      <c r="F27" s="2">
        <v>1325980</v>
      </c>
    </row>
    <row r="28" spans="1:6" ht="15">
      <c r="A28" t="s">
        <v>40</v>
      </c>
      <c r="B28" t="s">
        <v>41</v>
      </c>
      <c r="C28" s="2">
        <v>5714125</v>
      </c>
      <c r="D28" s="2">
        <v>4522704</v>
      </c>
      <c r="E28" s="2">
        <v>5214</v>
      </c>
      <c r="F28" s="2">
        <v>1186207</v>
      </c>
    </row>
    <row r="29" spans="1:6" ht="15">
      <c r="A29" t="s">
        <v>42</v>
      </c>
      <c r="B29" t="s">
        <v>43</v>
      </c>
      <c r="C29" s="2">
        <v>1677033</v>
      </c>
      <c r="D29" s="2">
        <v>806826</v>
      </c>
      <c r="E29" s="2">
        <v>711</v>
      </c>
      <c r="F29" s="2">
        <v>869496</v>
      </c>
    </row>
    <row r="30" spans="1:6" ht="15">
      <c r="A30" t="s">
        <v>44</v>
      </c>
      <c r="B30" t="s">
        <v>45</v>
      </c>
      <c r="C30" s="2">
        <v>1935913</v>
      </c>
      <c r="D30" s="2">
        <v>133725</v>
      </c>
      <c r="E30" s="2">
        <v>0</v>
      </c>
      <c r="F30" s="2">
        <v>1802188</v>
      </c>
    </row>
    <row r="31" spans="1:6" ht="15">
      <c r="A31" t="s">
        <v>46</v>
      </c>
      <c r="B31" t="s">
        <v>47</v>
      </c>
      <c r="C31" s="2">
        <v>2685823</v>
      </c>
      <c r="D31" s="2">
        <v>2075079</v>
      </c>
      <c r="E31" s="2">
        <v>474</v>
      </c>
      <c r="F31" s="2">
        <v>610270</v>
      </c>
    </row>
    <row r="32" spans="1:6" ht="15">
      <c r="A32" t="s">
        <v>48</v>
      </c>
      <c r="B32" t="s">
        <v>49</v>
      </c>
      <c r="C32" s="2">
        <v>1341254</v>
      </c>
      <c r="D32" s="2">
        <v>1244177</v>
      </c>
      <c r="E32" s="2">
        <v>17890</v>
      </c>
      <c r="F32" s="2">
        <v>79187</v>
      </c>
    </row>
    <row r="33" spans="1:6" ht="15">
      <c r="A33" t="s">
        <v>50</v>
      </c>
      <c r="B33" t="s">
        <v>51</v>
      </c>
      <c r="C33" s="2">
        <v>8429584</v>
      </c>
      <c r="D33" s="2">
        <v>7274242</v>
      </c>
      <c r="E33" s="2">
        <v>556206</v>
      </c>
      <c r="F33" s="2">
        <v>599136</v>
      </c>
    </row>
    <row r="34" spans="1:6" ht="15">
      <c r="A34" t="s">
        <v>52</v>
      </c>
      <c r="B34" t="s">
        <v>53</v>
      </c>
      <c r="C34" s="2">
        <v>2606696</v>
      </c>
      <c r="D34" s="2">
        <v>1930441</v>
      </c>
      <c r="E34" s="2">
        <v>120630</v>
      </c>
      <c r="F34" s="2">
        <v>555625</v>
      </c>
    </row>
    <row r="35" spans="1:6" ht="15">
      <c r="A35" t="s">
        <v>54</v>
      </c>
      <c r="B35" t="s">
        <v>55</v>
      </c>
      <c r="C35" s="2">
        <v>2589908</v>
      </c>
      <c r="D35" s="2">
        <v>2072596</v>
      </c>
      <c r="E35" s="2">
        <v>110767</v>
      </c>
      <c r="F35" s="2">
        <v>406545.00000000093</v>
      </c>
    </row>
    <row r="36" spans="1:6" ht="15">
      <c r="A36" t="s">
        <v>56</v>
      </c>
      <c r="B36" t="s">
        <v>57</v>
      </c>
      <c r="C36" s="2">
        <v>1780350</v>
      </c>
      <c r="D36" s="2">
        <v>1566404</v>
      </c>
      <c r="E36" s="2">
        <v>29970</v>
      </c>
      <c r="F36" s="2">
        <v>183976</v>
      </c>
    </row>
    <row r="37" spans="1:6" ht="15">
      <c r="A37" t="s">
        <v>58</v>
      </c>
      <c r="B37" t="s">
        <v>59</v>
      </c>
      <c r="C37" s="2">
        <v>328946</v>
      </c>
      <c r="D37" s="2">
        <v>298703</v>
      </c>
      <c r="E37" s="2">
        <v>2680</v>
      </c>
      <c r="F37" s="2">
        <v>27563</v>
      </c>
    </row>
    <row r="38" spans="1:6" ht="15">
      <c r="A38" t="s">
        <v>60</v>
      </c>
      <c r="B38" t="s">
        <v>61</v>
      </c>
      <c r="C38" s="2">
        <v>1509851</v>
      </c>
      <c r="D38" s="2">
        <v>1331336</v>
      </c>
      <c r="E38" s="2">
        <v>74016</v>
      </c>
      <c r="F38" s="2">
        <v>104499</v>
      </c>
    </row>
    <row r="39" spans="1:6" ht="15">
      <c r="A39" t="s">
        <v>62</v>
      </c>
      <c r="B39" t="s">
        <v>63</v>
      </c>
      <c r="C39" s="2">
        <v>496909</v>
      </c>
      <c r="D39" s="2">
        <v>380145</v>
      </c>
      <c r="E39" s="2">
        <v>43826</v>
      </c>
      <c r="F39" s="2">
        <v>72938</v>
      </c>
    </row>
    <row r="40" spans="1:6" ht="15">
      <c r="A40" t="s">
        <v>64</v>
      </c>
      <c r="B40" t="s">
        <v>65</v>
      </c>
      <c r="C40" s="2">
        <v>927908</v>
      </c>
      <c r="D40" s="2">
        <v>631220</v>
      </c>
      <c r="E40" s="2">
        <v>50520</v>
      </c>
      <c r="F40" s="2">
        <v>246168</v>
      </c>
    </row>
    <row r="41" spans="1:6" ht="15">
      <c r="A41" t="s">
        <v>66</v>
      </c>
      <c r="B41" t="s">
        <v>67</v>
      </c>
      <c r="C41" s="2">
        <v>11953030</v>
      </c>
      <c r="D41" s="2">
        <v>7022130</v>
      </c>
      <c r="E41" s="2">
        <v>296134</v>
      </c>
      <c r="F41" s="2">
        <v>4634766</v>
      </c>
    </row>
    <row r="42" spans="1:6" ht="15">
      <c r="A42" t="s">
        <v>68</v>
      </c>
      <c r="B42" t="s">
        <v>69</v>
      </c>
      <c r="C42" s="2">
        <v>2967878</v>
      </c>
      <c r="D42" s="2">
        <v>2131787</v>
      </c>
      <c r="E42" s="2">
        <v>310588</v>
      </c>
      <c r="F42" s="2">
        <v>525503</v>
      </c>
    </row>
    <row r="43" spans="1:6" ht="15">
      <c r="A43" t="s">
        <v>70</v>
      </c>
      <c r="B43" t="s">
        <v>71</v>
      </c>
      <c r="C43" s="2">
        <v>2153284</v>
      </c>
      <c r="D43" s="2">
        <v>1755924</v>
      </c>
      <c r="E43" s="2">
        <v>112700</v>
      </c>
      <c r="F43" s="2">
        <v>284660</v>
      </c>
    </row>
    <row r="44" spans="1:6" ht="15">
      <c r="A44" t="s">
        <v>72</v>
      </c>
      <c r="B44" t="s">
        <v>73</v>
      </c>
      <c r="C44" s="2">
        <v>280943</v>
      </c>
      <c r="D44" s="2">
        <v>144059</v>
      </c>
      <c r="E44" s="2">
        <v>37236</v>
      </c>
      <c r="F44" s="2">
        <v>99648</v>
      </c>
    </row>
    <row r="45" spans="1:6" ht="15">
      <c r="A45" t="s">
        <v>74</v>
      </c>
      <c r="B45" t="s">
        <v>75</v>
      </c>
      <c r="C45" s="2">
        <v>995602</v>
      </c>
      <c r="D45" s="2">
        <v>745318</v>
      </c>
      <c r="E45" s="2">
        <v>146616</v>
      </c>
      <c r="F45" s="2">
        <v>103668</v>
      </c>
    </row>
    <row r="46" spans="1:6" ht="15">
      <c r="A46" t="s">
        <v>76</v>
      </c>
      <c r="B46" t="s">
        <v>77</v>
      </c>
      <c r="C46" s="2">
        <v>3834407</v>
      </c>
      <c r="D46" s="2">
        <v>2460625</v>
      </c>
      <c r="E46" s="2">
        <v>291868</v>
      </c>
      <c r="F46" s="2">
        <v>1081914</v>
      </c>
    </row>
    <row r="47" spans="1:6" ht="15">
      <c r="A47" t="s">
        <v>78</v>
      </c>
      <c r="B47" t="s">
        <v>79</v>
      </c>
      <c r="C47" s="2">
        <v>841347</v>
      </c>
      <c r="D47" s="2">
        <v>598426</v>
      </c>
      <c r="E47" s="2">
        <v>7016</v>
      </c>
      <c r="F47" s="2">
        <v>235905</v>
      </c>
    </row>
    <row r="48" spans="1:6" ht="15">
      <c r="A48" t="s">
        <v>80</v>
      </c>
      <c r="B48" t="s">
        <v>81</v>
      </c>
      <c r="C48" s="2">
        <v>937128</v>
      </c>
      <c r="D48" s="2">
        <v>492326</v>
      </c>
      <c r="E48" s="2">
        <v>167223</v>
      </c>
      <c r="F48" s="2">
        <v>277579</v>
      </c>
    </row>
    <row r="49" spans="1:6" ht="15">
      <c r="A49" t="s">
        <v>82</v>
      </c>
      <c r="B49" t="s">
        <v>83</v>
      </c>
      <c r="C49" s="2">
        <v>1881210</v>
      </c>
      <c r="D49" s="2">
        <v>1070970</v>
      </c>
      <c r="E49" s="2">
        <v>150561</v>
      </c>
      <c r="F49" s="2">
        <v>659679</v>
      </c>
    </row>
    <row r="50" spans="1:6" ht="15">
      <c r="A50" t="s">
        <v>84</v>
      </c>
      <c r="B50" t="s">
        <v>85</v>
      </c>
      <c r="C50" s="2">
        <v>6715381</v>
      </c>
      <c r="D50" s="2">
        <v>3953173</v>
      </c>
      <c r="E50" s="2">
        <v>231019</v>
      </c>
      <c r="F50" s="2">
        <v>2531189</v>
      </c>
    </row>
    <row r="51" spans="1:6" ht="15">
      <c r="A51" t="s">
        <v>86</v>
      </c>
      <c r="B51" t="s">
        <v>87</v>
      </c>
      <c r="C51" s="2">
        <v>2934610</v>
      </c>
      <c r="D51" s="2">
        <v>2404939</v>
      </c>
      <c r="E51" s="2">
        <v>162646</v>
      </c>
      <c r="F51" s="2">
        <v>367025</v>
      </c>
    </row>
    <row r="52" spans="1:6" ht="15">
      <c r="A52" t="s">
        <v>88</v>
      </c>
      <c r="B52" t="s">
        <v>89</v>
      </c>
      <c r="C52" s="2">
        <v>1628749</v>
      </c>
      <c r="D52" s="2">
        <v>1468827</v>
      </c>
      <c r="E52" s="2">
        <v>77414</v>
      </c>
      <c r="F52" s="2">
        <v>82508</v>
      </c>
    </row>
    <row r="53" spans="1:6" ht="15">
      <c r="A53" t="s">
        <v>90</v>
      </c>
      <c r="B53" t="s">
        <v>91</v>
      </c>
      <c r="C53" s="2">
        <v>103123</v>
      </c>
      <c r="D53" s="2">
        <v>27233</v>
      </c>
      <c r="E53" s="2">
        <v>7490</v>
      </c>
      <c r="F53" s="2">
        <v>68400</v>
      </c>
    </row>
    <row r="54" spans="1:6" ht="15">
      <c r="A54" t="s">
        <v>92</v>
      </c>
      <c r="B54" t="s">
        <v>93</v>
      </c>
      <c r="C54" s="2">
        <v>123134</v>
      </c>
      <c r="D54" s="2">
        <v>92932</v>
      </c>
      <c r="E54" s="2">
        <v>14816</v>
      </c>
      <c r="F54" s="2">
        <v>15386</v>
      </c>
    </row>
    <row r="55" spans="1:6" ht="15">
      <c r="A55" t="s">
        <v>94</v>
      </c>
      <c r="B55" t="s">
        <v>95</v>
      </c>
      <c r="C55" s="2">
        <v>598141</v>
      </c>
      <c r="D55" s="2">
        <v>353878</v>
      </c>
      <c r="E55" s="2">
        <v>53954</v>
      </c>
      <c r="F55" s="2">
        <v>190309.00000000012</v>
      </c>
    </row>
    <row r="56" spans="1:6" ht="15">
      <c r="A56" t="s">
        <v>96</v>
      </c>
      <c r="B56" t="s">
        <v>97</v>
      </c>
      <c r="C56" s="2">
        <v>425081</v>
      </c>
      <c r="D56" s="2">
        <v>181081</v>
      </c>
      <c r="E56" s="2">
        <v>20109</v>
      </c>
      <c r="F56" s="2">
        <v>223891</v>
      </c>
    </row>
    <row r="57" spans="1:6" ht="15">
      <c r="A57" t="s">
        <v>98</v>
      </c>
      <c r="B57" t="s">
        <v>99</v>
      </c>
      <c r="C57" s="2">
        <v>556362</v>
      </c>
      <c r="D57" s="2">
        <v>339692</v>
      </c>
      <c r="E57" s="2">
        <v>26365</v>
      </c>
      <c r="F57" s="2">
        <v>190305</v>
      </c>
    </row>
    <row r="58" spans="1:6" ht="15">
      <c r="A58" t="s">
        <v>100</v>
      </c>
      <c r="B58" t="s">
        <v>101</v>
      </c>
      <c r="C58" s="2">
        <v>2251868</v>
      </c>
      <c r="D58" s="2">
        <v>598331</v>
      </c>
      <c r="E58" s="2">
        <v>35709</v>
      </c>
      <c r="F58" s="2">
        <v>1617828</v>
      </c>
    </row>
    <row r="59" spans="1:6" ht="15">
      <c r="A59" t="s">
        <v>102</v>
      </c>
      <c r="B59" t="s">
        <v>103</v>
      </c>
      <c r="C59" s="2">
        <v>660871</v>
      </c>
      <c r="D59" s="2">
        <v>425517</v>
      </c>
      <c r="E59" s="2">
        <v>68893</v>
      </c>
      <c r="F59" s="2">
        <v>166461</v>
      </c>
    </row>
    <row r="60" spans="1:6" ht="15">
      <c r="A60" t="s">
        <v>104</v>
      </c>
      <c r="B60" t="s">
        <v>105</v>
      </c>
      <c r="C60" s="2">
        <v>9665293</v>
      </c>
      <c r="D60" s="2">
        <v>5947340</v>
      </c>
      <c r="E60" s="2">
        <v>323575</v>
      </c>
      <c r="F60" s="2">
        <v>3394378</v>
      </c>
    </row>
    <row r="61" spans="1:6" ht="15">
      <c r="A61" t="s">
        <v>106</v>
      </c>
      <c r="B61" t="s">
        <v>107</v>
      </c>
      <c r="C61" s="2">
        <v>8156148</v>
      </c>
      <c r="D61" s="2">
        <v>5026399</v>
      </c>
      <c r="E61" s="2">
        <v>193885</v>
      </c>
      <c r="F61" s="2">
        <v>2935864</v>
      </c>
    </row>
    <row r="62" spans="1:6" ht="15">
      <c r="A62" t="s">
        <v>108</v>
      </c>
      <c r="B62" t="s">
        <v>109</v>
      </c>
      <c r="C62" s="2">
        <v>1398637</v>
      </c>
      <c r="D62" s="2">
        <v>1079267</v>
      </c>
      <c r="E62" s="2">
        <v>138914</v>
      </c>
      <c r="F62" s="2">
        <v>180456</v>
      </c>
    </row>
    <row r="63" spans="1:6" ht="15">
      <c r="A63" t="s">
        <v>110</v>
      </c>
      <c r="B63" t="s">
        <v>111</v>
      </c>
      <c r="C63" s="2">
        <v>3775371</v>
      </c>
      <c r="D63" s="2">
        <v>1729738</v>
      </c>
      <c r="E63" s="2">
        <v>83725</v>
      </c>
      <c r="F63" s="2">
        <v>1961908</v>
      </c>
    </row>
    <row r="64" spans="1:6" ht="15">
      <c r="A64" t="s">
        <v>112</v>
      </c>
      <c r="B64" t="s">
        <v>113</v>
      </c>
      <c r="C64" s="2">
        <v>497447</v>
      </c>
      <c r="D64" s="2">
        <v>311594</v>
      </c>
      <c r="E64" s="2">
        <v>31045</v>
      </c>
      <c r="F64" s="2">
        <v>154808.00000000023</v>
      </c>
    </row>
    <row r="65" spans="1:6" ht="15">
      <c r="A65" t="s">
        <v>114</v>
      </c>
      <c r="B65" t="s">
        <v>115</v>
      </c>
      <c r="C65" s="2">
        <v>2675360</v>
      </c>
      <c r="D65" s="2">
        <v>1005518</v>
      </c>
      <c r="E65" s="2">
        <v>102452</v>
      </c>
      <c r="F65" s="2">
        <v>1567390</v>
      </c>
    </row>
    <row r="66" spans="1:6" ht="15">
      <c r="A66" t="s">
        <v>116</v>
      </c>
      <c r="B66" t="s">
        <v>117</v>
      </c>
      <c r="C66" s="2">
        <v>218263</v>
      </c>
      <c r="D66" s="2">
        <v>47179</v>
      </c>
      <c r="E66" s="2">
        <v>16745</v>
      </c>
      <c r="F66" s="2">
        <v>154339</v>
      </c>
    </row>
    <row r="67" spans="1:6" ht="15">
      <c r="A67" t="s">
        <v>118</v>
      </c>
      <c r="B67" t="s">
        <v>119</v>
      </c>
      <c r="C67" s="2">
        <v>300203</v>
      </c>
      <c r="D67" s="2">
        <v>98687</v>
      </c>
      <c r="E67" s="2">
        <v>7963</v>
      </c>
      <c r="F67" s="2">
        <v>193553</v>
      </c>
    </row>
    <row r="68" spans="1:6" ht="15">
      <c r="A68" t="s">
        <v>120</v>
      </c>
      <c r="B68" t="s">
        <v>121</v>
      </c>
      <c r="C68" s="2">
        <v>461812</v>
      </c>
      <c r="D68" s="2">
        <v>232962</v>
      </c>
      <c r="E68" s="2">
        <v>7845</v>
      </c>
      <c r="F68" s="2">
        <v>221005</v>
      </c>
    </row>
    <row r="69" spans="1:6" ht="15">
      <c r="A69" t="s">
        <v>122</v>
      </c>
      <c r="B69" t="s">
        <v>123</v>
      </c>
      <c r="C69" s="2">
        <v>993888</v>
      </c>
      <c r="D69" s="2">
        <v>783655</v>
      </c>
      <c r="E69" s="2">
        <v>49932</v>
      </c>
      <c r="F69" s="2">
        <v>160301</v>
      </c>
    </row>
    <row r="70" spans="1:6" ht="15">
      <c r="A70" t="s">
        <v>124</v>
      </c>
      <c r="B70" t="s">
        <v>125</v>
      </c>
      <c r="C70" s="2">
        <v>971581</v>
      </c>
      <c r="D70" s="2">
        <v>284503</v>
      </c>
      <c r="E70" s="2">
        <v>45941</v>
      </c>
      <c r="F70" s="2">
        <v>641137</v>
      </c>
    </row>
    <row r="71" spans="1:6" ht="15">
      <c r="A71" t="s">
        <v>126</v>
      </c>
      <c r="B71" t="s">
        <v>127</v>
      </c>
      <c r="C71" s="2">
        <v>899976</v>
      </c>
      <c r="D71" s="2">
        <v>438105</v>
      </c>
      <c r="E71" s="2">
        <v>65640</v>
      </c>
      <c r="F71" s="2">
        <v>396231</v>
      </c>
    </row>
    <row r="72" spans="1:6" ht="15">
      <c r="A72" t="s">
        <v>128</v>
      </c>
      <c r="B72" t="s">
        <v>129</v>
      </c>
      <c r="C72" s="2">
        <v>8752653</v>
      </c>
      <c r="D72" s="2">
        <v>5666374</v>
      </c>
      <c r="E72" s="2">
        <v>310956</v>
      </c>
      <c r="F72" s="2">
        <v>2775323</v>
      </c>
    </row>
    <row r="73" spans="1:6" ht="15">
      <c r="A73" t="s">
        <v>130</v>
      </c>
      <c r="B73" t="s">
        <v>131</v>
      </c>
      <c r="C73" s="2">
        <v>2023079</v>
      </c>
      <c r="D73" s="2">
        <v>634290</v>
      </c>
      <c r="E73" s="2">
        <v>80622</v>
      </c>
      <c r="F73" s="2">
        <v>1308167</v>
      </c>
    </row>
    <row r="74" spans="1:6" ht="15">
      <c r="A74" t="s">
        <v>132</v>
      </c>
      <c r="B74" t="s">
        <v>133</v>
      </c>
      <c r="C74" s="2">
        <v>1791708</v>
      </c>
      <c r="D74" s="2">
        <v>1077285</v>
      </c>
      <c r="E74" s="2">
        <v>87842</v>
      </c>
      <c r="F74" s="2">
        <v>626581</v>
      </c>
    </row>
    <row r="75" spans="1:6" ht="15">
      <c r="A75" t="s">
        <v>134</v>
      </c>
      <c r="B75" t="s">
        <v>135</v>
      </c>
      <c r="C75" s="2">
        <v>391913</v>
      </c>
      <c r="D75" s="2">
        <v>47366</v>
      </c>
      <c r="E75" s="2">
        <v>25553</v>
      </c>
      <c r="F75" s="2">
        <v>318994</v>
      </c>
    </row>
    <row r="76" spans="1:6" ht="15">
      <c r="A76" t="s">
        <v>136</v>
      </c>
      <c r="B76" t="s">
        <v>137</v>
      </c>
      <c r="C76" s="2">
        <v>1340618</v>
      </c>
      <c r="D76" s="2">
        <v>594888</v>
      </c>
      <c r="E76" s="2">
        <v>65267</v>
      </c>
      <c r="F76" s="2">
        <v>680463</v>
      </c>
    </row>
    <row r="77" spans="1:6" ht="15">
      <c r="A77" t="s">
        <v>138</v>
      </c>
      <c r="B77" t="s">
        <v>139</v>
      </c>
      <c r="C77" s="2">
        <v>985762</v>
      </c>
      <c r="D77" s="2">
        <v>453307</v>
      </c>
      <c r="E77" s="2">
        <v>43474</v>
      </c>
      <c r="F77" s="2">
        <v>488981</v>
      </c>
    </row>
    <row r="78" spans="1:6" ht="15">
      <c r="A78" t="s">
        <v>140</v>
      </c>
      <c r="B78" t="s">
        <v>141</v>
      </c>
      <c r="C78" s="2">
        <v>1300445</v>
      </c>
      <c r="D78" s="2">
        <v>506066</v>
      </c>
      <c r="E78" s="2">
        <v>25306</v>
      </c>
      <c r="F78" s="2">
        <v>769073</v>
      </c>
    </row>
    <row r="79" spans="1:6" ht="15">
      <c r="A79" t="s">
        <v>142</v>
      </c>
      <c r="B79" t="s">
        <v>143</v>
      </c>
      <c r="C79" s="2">
        <v>193830</v>
      </c>
      <c r="D79" s="2">
        <v>23560</v>
      </c>
      <c r="E79" s="2">
        <v>9968</v>
      </c>
      <c r="F79" s="2">
        <v>160302</v>
      </c>
    </row>
    <row r="80" spans="1:6" ht="15">
      <c r="A80" t="s">
        <v>144</v>
      </c>
      <c r="B80" t="s">
        <v>145</v>
      </c>
      <c r="C80" s="2">
        <v>260378</v>
      </c>
      <c r="D80" s="2">
        <v>48779</v>
      </c>
      <c r="E80" s="2">
        <v>6801</v>
      </c>
      <c r="F80" s="2">
        <v>204798</v>
      </c>
    </row>
    <row r="81" spans="1:6" ht="15">
      <c r="A81" t="s">
        <v>146</v>
      </c>
      <c r="B81" t="s">
        <v>147</v>
      </c>
      <c r="C81" s="2">
        <v>270325</v>
      </c>
      <c r="D81" s="2">
        <v>42592</v>
      </c>
      <c r="E81" s="2">
        <v>48271</v>
      </c>
      <c r="F81" s="2">
        <v>179462</v>
      </c>
    </row>
    <row r="82" spans="1:6" ht="15">
      <c r="A82" t="s">
        <v>148</v>
      </c>
      <c r="B82" t="s">
        <v>149</v>
      </c>
      <c r="C82" s="2">
        <v>916130</v>
      </c>
      <c r="D82" s="2">
        <v>417425</v>
      </c>
      <c r="E82" s="2">
        <v>64646</v>
      </c>
      <c r="F82" s="2">
        <v>434059</v>
      </c>
    </row>
    <row r="83" spans="1:6" ht="15">
      <c r="A83" t="s">
        <v>150</v>
      </c>
      <c r="B83" t="s">
        <v>151</v>
      </c>
      <c r="C83" s="2">
        <v>1118516</v>
      </c>
      <c r="D83" s="2">
        <v>670641</v>
      </c>
      <c r="E83" s="2">
        <v>32153</v>
      </c>
      <c r="F83" s="2">
        <v>415722</v>
      </c>
    </row>
    <row r="84" spans="1:6" ht="15">
      <c r="A84" t="s">
        <v>152</v>
      </c>
      <c r="B84" t="s">
        <v>153</v>
      </c>
      <c r="C84" s="2">
        <v>317157</v>
      </c>
      <c r="D84" s="2">
        <v>77354</v>
      </c>
      <c r="E84" s="2">
        <v>13205</v>
      </c>
      <c r="F84" s="2">
        <v>226598</v>
      </c>
    </row>
    <row r="85" spans="1:6" ht="15">
      <c r="A85" t="s">
        <v>154</v>
      </c>
      <c r="B85" t="s">
        <v>155</v>
      </c>
      <c r="C85" s="2">
        <v>5832480</v>
      </c>
      <c r="D85" s="2">
        <v>3586831</v>
      </c>
      <c r="E85" s="2">
        <v>167019</v>
      </c>
      <c r="F85" s="2">
        <v>2078630</v>
      </c>
    </row>
    <row r="86" spans="1:6" ht="15">
      <c r="A86" t="s">
        <v>156</v>
      </c>
      <c r="B86" t="s">
        <v>157</v>
      </c>
      <c r="C86" s="2">
        <v>1784100</v>
      </c>
      <c r="D86" s="2">
        <v>842963</v>
      </c>
      <c r="E86" s="2">
        <v>66850</v>
      </c>
      <c r="F86" s="2">
        <v>874287</v>
      </c>
    </row>
    <row r="87" spans="1:6" ht="15">
      <c r="A87" t="s">
        <v>158</v>
      </c>
      <c r="B87" t="s">
        <v>159</v>
      </c>
      <c r="C87" s="2">
        <v>92593</v>
      </c>
      <c r="D87" s="2">
        <v>3851</v>
      </c>
      <c r="E87" s="2">
        <v>6854</v>
      </c>
      <c r="F87" s="2">
        <v>81888</v>
      </c>
    </row>
    <row r="88" spans="1:6" ht="15">
      <c r="A88" t="s">
        <v>160</v>
      </c>
      <c r="B88" t="s">
        <v>161</v>
      </c>
      <c r="C88" s="2">
        <v>213038</v>
      </c>
      <c r="D88" s="2">
        <v>34343</v>
      </c>
      <c r="E88" s="2">
        <v>8258</v>
      </c>
      <c r="F88" s="2">
        <v>170437</v>
      </c>
    </row>
    <row r="89" spans="1:6" ht="15">
      <c r="A89" t="s">
        <v>162</v>
      </c>
      <c r="B89" t="s">
        <v>163</v>
      </c>
      <c r="C89" s="2">
        <v>1743731</v>
      </c>
      <c r="D89" s="2">
        <v>1470966</v>
      </c>
      <c r="E89" s="2">
        <v>94608</v>
      </c>
      <c r="F89" s="2">
        <v>178156.99999999988</v>
      </c>
    </row>
    <row r="90" spans="1:6" ht="15">
      <c r="A90" t="s">
        <v>164</v>
      </c>
      <c r="B90" t="s">
        <v>165</v>
      </c>
      <c r="C90" s="2">
        <v>482754</v>
      </c>
      <c r="D90" s="2">
        <v>7343</v>
      </c>
      <c r="E90" s="2">
        <v>939</v>
      </c>
      <c r="F90" s="2">
        <v>474472</v>
      </c>
    </row>
    <row r="91" spans="1:6" ht="15">
      <c r="A91" t="s">
        <v>166</v>
      </c>
      <c r="B91" t="s">
        <v>167</v>
      </c>
      <c r="C91" s="2">
        <v>670231</v>
      </c>
      <c r="D91" s="2">
        <v>347468</v>
      </c>
      <c r="E91" s="2">
        <v>16818</v>
      </c>
      <c r="F91" s="2">
        <v>305945</v>
      </c>
    </row>
    <row r="92" spans="1:6" ht="15">
      <c r="A92" t="s">
        <v>168</v>
      </c>
      <c r="B92" t="s">
        <v>169</v>
      </c>
      <c r="C92" s="2">
        <v>290559</v>
      </c>
      <c r="D92" s="2">
        <v>30444</v>
      </c>
      <c r="E92" s="2">
        <v>2845</v>
      </c>
      <c r="F92" s="2">
        <v>257270</v>
      </c>
    </row>
    <row r="93" spans="1:6" ht="15">
      <c r="A93" t="s">
        <v>170</v>
      </c>
      <c r="B93" t="s">
        <v>171</v>
      </c>
      <c r="C93" s="2">
        <v>3837702</v>
      </c>
      <c r="D93" s="2">
        <v>2628610</v>
      </c>
      <c r="E93" s="2">
        <v>75217</v>
      </c>
      <c r="F93" s="2">
        <v>1133875</v>
      </c>
    </row>
    <row r="94" spans="1:6" ht="15">
      <c r="A94" t="s">
        <v>172</v>
      </c>
      <c r="B94" t="s">
        <v>173</v>
      </c>
      <c r="C94" s="2">
        <v>1059844</v>
      </c>
      <c r="D94" s="2">
        <v>144371</v>
      </c>
      <c r="E94" s="2">
        <v>16043</v>
      </c>
      <c r="F94" s="2">
        <v>899430</v>
      </c>
    </row>
    <row r="95" spans="1:6" ht="15">
      <c r="A95" t="s">
        <v>174</v>
      </c>
      <c r="B95" t="s">
        <v>175</v>
      </c>
      <c r="C95" s="2">
        <v>1883298</v>
      </c>
      <c r="D95" s="2">
        <v>993439</v>
      </c>
      <c r="E95" s="2">
        <v>22215</v>
      </c>
      <c r="F95" s="2">
        <v>867644</v>
      </c>
    </row>
    <row r="96" spans="1:6" ht="15">
      <c r="A96" t="s">
        <v>176</v>
      </c>
      <c r="B96" t="s">
        <v>177</v>
      </c>
      <c r="C96" s="2">
        <v>3108977</v>
      </c>
      <c r="D96" s="2">
        <v>1547667</v>
      </c>
      <c r="E96" s="2">
        <v>99170</v>
      </c>
      <c r="F96" s="2">
        <v>1462140</v>
      </c>
    </row>
    <row r="97" spans="1:6" ht="15">
      <c r="A97" t="s">
        <v>178</v>
      </c>
      <c r="B97" t="s">
        <v>179</v>
      </c>
      <c r="C97" s="2">
        <v>458690</v>
      </c>
      <c r="D97" s="2">
        <v>269846</v>
      </c>
      <c r="E97" s="2">
        <v>28901</v>
      </c>
      <c r="F97" s="2">
        <v>159943</v>
      </c>
    </row>
    <row r="98" spans="1:6" ht="15">
      <c r="A98" t="s">
        <v>180</v>
      </c>
      <c r="B98" t="s">
        <v>181</v>
      </c>
      <c r="C98" s="2">
        <v>2019597</v>
      </c>
      <c r="D98" s="2">
        <v>1660562</v>
      </c>
      <c r="E98" s="2">
        <v>74239</v>
      </c>
      <c r="F98" s="2">
        <v>284796</v>
      </c>
    </row>
    <row r="99" spans="1:6" ht="15">
      <c r="A99" t="s">
        <v>182</v>
      </c>
      <c r="B99" t="s">
        <v>183</v>
      </c>
      <c r="C99" s="2">
        <v>5782826</v>
      </c>
      <c r="D99" s="2">
        <v>4766501</v>
      </c>
      <c r="E99" s="2">
        <v>476230</v>
      </c>
      <c r="F99" s="2">
        <v>540095</v>
      </c>
    </row>
    <row r="100" spans="1:6" ht="15">
      <c r="A100" t="s">
        <v>184</v>
      </c>
      <c r="B100" t="s">
        <v>185</v>
      </c>
      <c r="C100" s="2">
        <v>333679</v>
      </c>
      <c r="D100" s="2">
        <v>43679</v>
      </c>
      <c r="E100" s="2">
        <v>13114</v>
      </c>
      <c r="F100" s="2">
        <v>276886</v>
      </c>
    </row>
    <row r="101" spans="1:6" ht="15">
      <c r="A101" t="s">
        <v>186</v>
      </c>
      <c r="B101" t="s">
        <v>187</v>
      </c>
      <c r="C101" s="2">
        <v>3872517</v>
      </c>
      <c r="D101" s="2">
        <v>2788568</v>
      </c>
      <c r="E101" s="2">
        <v>77422</v>
      </c>
      <c r="F101" s="2">
        <v>1006527</v>
      </c>
    </row>
    <row r="102" spans="1:6" ht="15">
      <c r="A102" t="s">
        <v>188</v>
      </c>
      <c r="B102" t="s">
        <v>189</v>
      </c>
      <c r="C102" s="2">
        <v>1261722</v>
      </c>
      <c r="D102" s="2">
        <v>851367</v>
      </c>
      <c r="E102" s="2">
        <v>51601</v>
      </c>
      <c r="F102" s="2">
        <v>358754</v>
      </c>
    </row>
    <row r="103" spans="1:6" ht="15">
      <c r="A103" t="s">
        <v>190</v>
      </c>
      <c r="B103" t="s">
        <v>191</v>
      </c>
      <c r="C103" s="2">
        <v>1594132</v>
      </c>
      <c r="D103" s="2">
        <v>1032567</v>
      </c>
      <c r="E103" s="2">
        <v>39447</v>
      </c>
      <c r="F103" s="2">
        <v>522118</v>
      </c>
    </row>
    <row r="104" spans="1:6" ht="15">
      <c r="A104" t="s">
        <v>192</v>
      </c>
      <c r="B104" t="s">
        <v>193</v>
      </c>
      <c r="C104" s="2">
        <v>1192554</v>
      </c>
      <c r="D104" s="2">
        <v>963551</v>
      </c>
      <c r="E104" s="2">
        <v>21728</v>
      </c>
      <c r="F104" s="2">
        <v>207275</v>
      </c>
    </row>
    <row r="105" spans="1:6" ht="15">
      <c r="A105" t="s">
        <v>194</v>
      </c>
      <c r="B105" t="s">
        <v>195</v>
      </c>
      <c r="C105" s="2">
        <v>780311</v>
      </c>
      <c r="D105" s="2">
        <v>385875</v>
      </c>
      <c r="E105" s="2">
        <v>77148</v>
      </c>
      <c r="F105" s="2">
        <v>317288</v>
      </c>
    </row>
    <row r="106" spans="1:6" ht="15">
      <c r="A106" t="s">
        <v>196</v>
      </c>
      <c r="B106" t="s">
        <v>197</v>
      </c>
      <c r="C106" s="2">
        <v>1928589</v>
      </c>
      <c r="D106" s="2">
        <v>1690858</v>
      </c>
      <c r="E106" s="2">
        <v>48467</v>
      </c>
      <c r="F106" s="2">
        <v>189264</v>
      </c>
    </row>
    <row r="107" spans="1:6" ht="15">
      <c r="A107" t="s">
        <v>198</v>
      </c>
      <c r="B107" t="s">
        <v>199</v>
      </c>
      <c r="C107" s="2">
        <v>926883</v>
      </c>
      <c r="D107" s="2">
        <v>701426</v>
      </c>
      <c r="E107" s="2">
        <v>2370</v>
      </c>
      <c r="F107" s="2">
        <v>223087</v>
      </c>
    </row>
    <row r="108" spans="1:6" ht="15">
      <c r="A108" t="s">
        <v>200</v>
      </c>
      <c r="B108" t="s">
        <v>201</v>
      </c>
      <c r="C108" s="2">
        <v>3717813</v>
      </c>
      <c r="D108" s="2">
        <v>3547744</v>
      </c>
      <c r="E108" s="2">
        <v>62880</v>
      </c>
      <c r="F108" s="2">
        <v>107189</v>
      </c>
    </row>
    <row r="109" spans="1:6" ht="15">
      <c r="A109" t="s">
        <v>202</v>
      </c>
      <c r="B109" t="s">
        <v>203</v>
      </c>
      <c r="C109" s="2">
        <v>543588</v>
      </c>
      <c r="D109" s="2">
        <v>72400</v>
      </c>
      <c r="E109" s="2">
        <v>13054</v>
      </c>
      <c r="F109" s="2">
        <v>458134</v>
      </c>
    </row>
    <row r="110" spans="1:6" ht="15">
      <c r="A110" t="s">
        <v>204</v>
      </c>
      <c r="B110" t="s">
        <v>205</v>
      </c>
      <c r="C110" s="2">
        <v>710737</v>
      </c>
      <c r="D110" s="2">
        <v>300256</v>
      </c>
      <c r="E110" s="2">
        <v>18555</v>
      </c>
      <c r="F110" s="2">
        <v>391926</v>
      </c>
    </row>
    <row r="111" spans="1:6" ht="15">
      <c r="A111" t="s">
        <v>206</v>
      </c>
      <c r="B111" t="s">
        <v>207</v>
      </c>
      <c r="C111" s="2">
        <v>1022399</v>
      </c>
      <c r="D111" s="2">
        <v>484910</v>
      </c>
      <c r="E111" s="2">
        <v>30912</v>
      </c>
      <c r="F111" s="2">
        <v>506577</v>
      </c>
    </row>
    <row r="112" spans="1:6" ht="15">
      <c r="A112" t="s">
        <v>208</v>
      </c>
      <c r="B112" t="s">
        <v>209</v>
      </c>
      <c r="C112" s="2">
        <v>2625369</v>
      </c>
      <c r="D112" s="2">
        <v>2248144</v>
      </c>
      <c r="E112" s="2">
        <v>75869</v>
      </c>
      <c r="F112" s="2">
        <v>301355.99999999953</v>
      </c>
    </row>
    <row r="113" spans="1:6" ht="15">
      <c r="A113" t="s">
        <v>210</v>
      </c>
      <c r="B113" t="s">
        <v>211</v>
      </c>
      <c r="C113" s="2">
        <v>1969217</v>
      </c>
      <c r="D113" s="2">
        <v>1822206</v>
      </c>
      <c r="E113" s="2">
        <v>18749</v>
      </c>
      <c r="F113" s="2">
        <v>128262</v>
      </c>
    </row>
    <row r="114" spans="1:6" ht="15">
      <c r="A114" t="s">
        <v>212</v>
      </c>
      <c r="B114" t="s">
        <v>213</v>
      </c>
      <c r="C114" s="2">
        <v>1801373</v>
      </c>
      <c r="D114" s="2">
        <v>1475631</v>
      </c>
      <c r="E114" s="2">
        <v>95375</v>
      </c>
      <c r="F114" s="2">
        <v>230367</v>
      </c>
    </row>
    <row r="115" spans="1:6" ht="15">
      <c r="A115" t="s">
        <v>214</v>
      </c>
      <c r="B115" t="s">
        <v>215</v>
      </c>
      <c r="C115" s="2">
        <v>1056012</v>
      </c>
      <c r="D115" s="2">
        <v>818408</v>
      </c>
      <c r="E115" s="2">
        <v>95294</v>
      </c>
      <c r="F115" s="2">
        <v>142310</v>
      </c>
    </row>
    <row r="116" spans="1:6" ht="15">
      <c r="A116" t="s">
        <v>216</v>
      </c>
      <c r="B116" t="s">
        <v>217</v>
      </c>
      <c r="C116" s="2">
        <v>881872</v>
      </c>
      <c r="D116" s="2">
        <v>640113</v>
      </c>
      <c r="E116" s="2">
        <v>101930</v>
      </c>
      <c r="F116" s="2">
        <v>139829</v>
      </c>
    </row>
    <row r="117" spans="1:6" ht="15">
      <c r="A117" t="s">
        <v>218</v>
      </c>
      <c r="B117" t="s">
        <v>219</v>
      </c>
      <c r="C117" s="2">
        <v>865689</v>
      </c>
      <c r="D117" s="2">
        <v>494314</v>
      </c>
      <c r="E117" s="2">
        <v>66357</v>
      </c>
      <c r="F117" s="2">
        <v>305018</v>
      </c>
    </row>
    <row r="118" spans="1:6" ht="15">
      <c r="A118" t="s">
        <v>220</v>
      </c>
      <c r="B118" t="s">
        <v>221</v>
      </c>
      <c r="C118" s="2">
        <v>1154641</v>
      </c>
      <c r="D118" s="2">
        <v>830955</v>
      </c>
      <c r="E118" s="2">
        <v>66736</v>
      </c>
      <c r="F118" s="2">
        <v>256950</v>
      </c>
    </row>
    <row r="119" spans="1:6" ht="15">
      <c r="A119" t="s">
        <v>222</v>
      </c>
      <c r="B119" t="s">
        <v>223</v>
      </c>
      <c r="C119" s="2">
        <v>661487</v>
      </c>
      <c r="D119" s="2">
        <v>376499</v>
      </c>
      <c r="E119" s="2">
        <v>57246</v>
      </c>
      <c r="F119" s="2">
        <v>227742</v>
      </c>
    </row>
    <row r="120" spans="1:6" ht="15">
      <c r="A120" t="s">
        <v>224</v>
      </c>
      <c r="B120" t="s">
        <v>225</v>
      </c>
      <c r="C120" s="2">
        <v>553315</v>
      </c>
      <c r="D120" s="2">
        <v>245211</v>
      </c>
      <c r="E120" s="2">
        <v>15039</v>
      </c>
      <c r="F120" s="2">
        <v>293065</v>
      </c>
    </row>
    <row r="121" spans="1:6" ht="15">
      <c r="A121" t="s">
        <v>226</v>
      </c>
      <c r="B121" t="s">
        <v>227</v>
      </c>
      <c r="C121" s="2">
        <v>465879</v>
      </c>
      <c r="D121" s="2">
        <v>116730</v>
      </c>
      <c r="E121" s="2">
        <v>12476</v>
      </c>
      <c r="F121" s="2">
        <v>336673</v>
      </c>
    </row>
    <row r="122" spans="1:6" ht="15">
      <c r="A122" t="s">
        <v>228</v>
      </c>
      <c r="B122" t="s">
        <v>229</v>
      </c>
      <c r="C122" s="2">
        <v>539058</v>
      </c>
      <c r="D122" s="2">
        <v>38507</v>
      </c>
      <c r="E122" s="2">
        <v>9797</v>
      </c>
      <c r="F122" s="2">
        <v>490754</v>
      </c>
    </row>
    <row r="123" spans="1:6" ht="15">
      <c r="A123" t="s">
        <v>230</v>
      </c>
      <c r="B123" t="s">
        <v>231</v>
      </c>
      <c r="C123" s="2">
        <v>1159399</v>
      </c>
      <c r="D123" s="2">
        <v>263714</v>
      </c>
      <c r="E123" s="2">
        <v>59756</v>
      </c>
      <c r="F123" s="2">
        <v>835929</v>
      </c>
    </row>
    <row r="124" spans="1:6" ht="15">
      <c r="A124" t="s">
        <v>232</v>
      </c>
      <c r="B124" t="s">
        <v>233</v>
      </c>
      <c r="C124" s="2">
        <v>1262238</v>
      </c>
      <c r="D124" s="2">
        <v>606738</v>
      </c>
      <c r="E124" s="2">
        <v>16151</v>
      </c>
      <c r="F124" s="2">
        <v>639349</v>
      </c>
    </row>
    <row r="125" spans="1:6" ht="15">
      <c r="A125" t="s">
        <v>234</v>
      </c>
      <c r="B125" t="s">
        <v>235</v>
      </c>
      <c r="C125" s="2">
        <v>2571887</v>
      </c>
      <c r="D125" s="2">
        <v>2268775</v>
      </c>
      <c r="E125" s="2">
        <v>160298</v>
      </c>
      <c r="F125" s="2">
        <v>142814</v>
      </c>
    </row>
    <row r="126" spans="1:6" ht="15">
      <c r="A126" t="s">
        <v>236</v>
      </c>
      <c r="B126" t="s">
        <v>237</v>
      </c>
      <c r="C126" s="2">
        <v>14147660</v>
      </c>
      <c r="D126" s="2">
        <v>7448936</v>
      </c>
      <c r="E126" s="2">
        <v>32596</v>
      </c>
      <c r="F126" s="2">
        <v>6666128</v>
      </c>
    </row>
    <row r="127" spans="1:6" ht="15">
      <c r="A127" t="s">
        <v>238</v>
      </c>
      <c r="B127" t="s">
        <v>239</v>
      </c>
      <c r="C127" s="2">
        <v>6767387</v>
      </c>
      <c r="D127" s="2">
        <v>4498711</v>
      </c>
      <c r="E127" s="2">
        <v>174223</v>
      </c>
      <c r="F127" s="2">
        <v>2094453</v>
      </c>
    </row>
    <row r="128" spans="1:6" ht="15">
      <c r="A128" t="s">
        <v>240</v>
      </c>
      <c r="B128" t="s">
        <v>241</v>
      </c>
      <c r="C128" s="2">
        <v>2953994</v>
      </c>
      <c r="D128" s="2">
        <v>1738786</v>
      </c>
      <c r="E128" s="2">
        <v>57789</v>
      </c>
      <c r="F128" s="2">
        <v>1157419</v>
      </c>
    </row>
    <row r="129" spans="1:6" ht="15">
      <c r="A129" t="s">
        <v>242</v>
      </c>
      <c r="B129" t="s">
        <v>243</v>
      </c>
      <c r="C129" s="2">
        <v>7460003</v>
      </c>
      <c r="D129" s="2">
        <v>5026433</v>
      </c>
      <c r="E129" s="2">
        <v>105648</v>
      </c>
      <c r="F129" s="2">
        <v>2327922</v>
      </c>
    </row>
    <row r="130" spans="1:6" ht="15">
      <c r="A130" t="s">
        <v>244</v>
      </c>
      <c r="B130" t="s">
        <v>245</v>
      </c>
      <c r="C130" s="2">
        <v>2706435</v>
      </c>
      <c r="D130" s="2">
        <v>2397438</v>
      </c>
      <c r="E130" s="2">
        <v>81068</v>
      </c>
      <c r="F130" s="2">
        <v>227929</v>
      </c>
    </row>
    <row r="131" spans="1:6" ht="15">
      <c r="A131" t="s">
        <v>246</v>
      </c>
      <c r="B131" t="s">
        <v>247</v>
      </c>
      <c r="C131" s="2">
        <v>1996969</v>
      </c>
      <c r="D131" s="2">
        <v>1419641</v>
      </c>
      <c r="E131" s="2">
        <v>128421</v>
      </c>
      <c r="F131" s="2">
        <v>448907</v>
      </c>
    </row>
    <row r="132" spans="1:6" ht="15">
      <c r="A132" t="s">
        <v>248</v>
      </c>
      <c r="B132" t="s">
        <v>249</v>
      </c>
      <c r="C132" s="2">
        <v>2271993</v>
      </c>
      <c r="D132" s="2">
        <v>1829873</v>
      </c>
      <c r="E132" s="2">
        <v>115031</v>
      </c>
      <c r="F132" s="2">
        <v>327089</v>
      </c>
    </row>
    <row r="133" spans="1:6" ht="15">
      <c r="A133" t="s">
        <v>250</v>
      </c>
      <c r="B133" t="s">
        <v>251</v>
      </c>
      <c r="C133" s="2">
        <v>3859208</v>
      </c>
      <c r="D133" s="2">
        <v>3118771</v>
      </c>
      <c r="E133" s="2">
        <v>145677</v>
      </c>
      <c r="F133" s="2">
        <v>594760</v>
      </c>
    </row>
    <row r="134" spans="1:6" ht="15">
      <c r="A134" t="s">
        <v>252</v>
      </c>
      <c r="B134" t="s">
        <v>253</v>
      </c>
      <c r="C134" s="2">
        <v>5207562</v>
      </c>
      <c r="D134" s="2">
        <v>4004649</v>
      </c>
      <c r="E134" s="2">
        <v>154052</v>
      </c>
      <c r="F134" s="2">
        <v>1048861</v>
      </c>
    </row>
    <row r="135" spans="1:6" ht="15">
      <c r="A135" t="s">
        <v>254</v>
      </c>
      <c r="B135" t="s">
        <v>255</v>
      </c>
      <c r="C135" s="2">
        <v>2492706</v>
      </c>
      <c r="D135" s="2">
        <v>2041280</v>
      </c>
      <c r="E135" s="2">
        <v>170619</v>
      </c>
      <c r="F135" s="2">
        <v>280807</v>
      </c>
    </row>
    <row r="136" spans="1:6" ht="15">
      <c r="A136" t="s">
        <v>256</v>
      </c>
      <c r="B136" t="s">
        <v>257</v>
      </c>
      <c r="C136" s="2">
        <v>3304241</v>
      </c>
      <c r="D136" s="2">
        <v>2347469</v>
      </c>
      <c r="E136" s="2">
        <v>163314</v>
      </c>
      <c r="F136" s="2">
        <v>793458</v>
      </c>
    </row>
    <row r="137" spans="1:6" ht="15">
      <c r="A137" t="s">
        <v>258</v>
      </c>
      <c r="B137" t="s">
        <v>259</v>
      </c>
      <c r="C137" s="2">
        <v>1983972</v>
      </c>
      <c r="D137" s="2">
        <v>1221168</v>
      </c>
      <c r="E137" s="2">
        <v>95594</v>
      </c>
      <c r="F137" s="2">
        <v>667210</v>
      </c>
    </row>
    <row r="138" spans="1:6" ht="15">
      <c r="A138" t="s">
        <v>260</v>
      </c>
      <c r="B138" t="s">
        <v>261</v>
      </c>
      <c r="C138" s="2">
        <v>262295</v>
      </c>
      <c r="D138" s="2">
        <v>61929</v>
      </c>
      <c r="E138" s="2">
        <v>32541</v>
      </c>
      <c r="F138" s="2">
        <v>167825</v>
      </c>
    </row>
    <row r="139" spans="1:6" ht="15">
      <c r="A139" t="s">
        <v>262</v>
      </c>
      <c r="B139" t="s">
        <v>263</v>
      </c>
      <c r="C139" s="2">
        <v>6850765</v>
      </c>
      <c r="D139" s="2">
        <v>5308537</v>
      </c>
      <c r="E139" s="2">
        <v>217010</v>
      </c>
      <c r="F139" s="2">
        <v>1325218</v>
      </c>
    </row>
    <row r="140" spans="1:6" ht="15">
      <c r="A140" t="s">
        <v>264</v>
      </c>
      <c r="B140" t="s">
        <v>265</v>
      </c>
      <c r="C140" s="2">
        <v>2160607</v>
      </c>
      <c r="D140" s="2">
        <v>1807129</v>
      </c>
      <c r="E140" s="2">
        <v>95810</v>
      </c>
      <c r="F140" s="2">
        <v>257668</v>
      </c>
    </row>
    <row r="141" spans="1:6" ht="15">
      <c r="A141" t="s">
        <v>266</v>
      </c>
      <c r="B141" t="s">
        <v>267</v>
      </c>
      <c r="C141" s="2">
        <v>3723574</v>
      </c>
      <c r="D141" s="2">
        <v>3086474</v>
      </c>
      <c r="E141" s="2">
        <v>148718</v>
      </c>
      <c r="F141" s="2">
        <v>488382</v>
      </c>
    </row>
    <row r="142" spans="1:6" ht="15">
      <c r="A142" t="s">
        <v>268</v>
      </c>
      <c r="B142" t="s">
        <v>269</v>
      </c>
      <c r="C142" s="2">
        <v>5232125</v>
      </c>
      <c r="D142" s="2">
        <v>4252639</v>
      </c>
      <c r="E142" s="2">
        <v>239905</v>
      </c>
      <c r="F142" s="2">
        <v>739581</v>
      </c>
    </row>
    <row r="143" spans="1:6" ht="15">
      <c r="A143" t="s">
        <v>270</v>
      </c>
      <c r="B143" t="s">
        <v>271</v>
      </c>
      <c r="C143" s="2">
        <v>7397337</v>
      </c>
      <c r="D143" s="2">
        <v>6662022</v>
      </c>
      <c r="E143" s="2">
        <v>348182</v>
      </c>
      <c r="F143" s="2">
        <v>387133</v>
      </c>
    </row>
    <row r="144" spans="1:6" ht="15">
      <c r="A144" t="s">
        <v>272</v>
      </c>
      <c r="B144" t="s">
        <v>273</v>
      </c>
      <c r="C144" s="2">
        <v>3093194</v>
      </c>
      <c r="D144" s="2">
        <v>2767983</v>
      </c>
      <c r="E144" s="2">
        <v>106286</v>
      </c>
      <c r="F144" s="2">
        <v>218925</v>
      </c>
    </row>
    <row r="145" spans="1:6" ht="15">
      <c r="A145" t="s">
        <v>274</v>
      </c>
      <c r="B145" t="s">
        <v>275</v>
      </c>
      <c r="C145" s="2">
        <v>2032061</v>
      </c>
      <c r="D145" s="2">
        <v>1725575</v>
      </c>
      <c r="E145" s="2">
        <v>2370</v>
      </c>
      <c r="F145" s="2">
        <v>304116</v>
      </c>
    </row>
    <row r="146" spans="1:6" ht="15">
      <c r="A146" t="s">
        <v>276</v>
      </c>
      <c r="B146" t="s">
        <v>277</v>
      </c>
      <c r="C146" s="2">
        <v>1474354</v>
      </c>
      <c r="D146" s="2">
        <v>1448899</v>
      </c>
      <c r="E146" s="2">
        <v>237</v>
      </c>
      <c r="F146" s="2">
        <v>25218</v>
      </c>
    </row>
    <row r="147" spans="1:6" ht="15">
      <c r="A147" t="s">
        <v>278</v>
      </c>
      <c r="B147" t="s">
        <v>279</v>
      </c>
      <c r="C147" s="2">
        <v>2428151</v>
      </c>
      <c r="D147" s="2">
        <v>1850473</v>
      </c>
      <c r="E147" s="2">
        <v>133682</v>
      </c>
      <c r="F147" s="2">
        <v>443996</v>
      </c>
    </row>
    <row r="148" spans="1:6" ht="15">
      <c r="A148" t="s">
        <v>280</v>
      </c>
      <c r="B148" t="s">
        <v>281</v>
      </c>
      <c r="C148" s="2">
        <v>2431424</v>
      </c>
      <c r="D148" s="2">
        <v>2250950</v>
      </c>
      <c r="E148" s="2">
        <v>137428</v>
      </c>
      <c r="F148" s="2">
        <v>43046.00000000012</v>
      </c>
    </row>
    <row r="149" spans="1:6" ht="15">
      <c r="A149" t="s">
        <v>282</v>
      </c>
      <c r="B149" t="s">
        <v>283</v>
      </c>
      <c r="C149" s="2">
        <v>2612696</v>
      </c>
      <c r="D149" s="2">
        <v>2310104</v>
      </c>
      <c r="E149" s="2">
        <v>168571</v>
      </c>
      <c r="F149" s="2">
        <v>134021</v>
      </c>
    </row>
    <row r="150" spans="1:6" ht="15">
      <c r="A150" t="s">
        <v>284</v>
      </c>
      <c r="B150" t="s">
        <v>285</v>
      </c>
      <c r="C150" s="2">
        <v>1960263</v>
      </c>
      <c r="D150" s="2">
        <v>1862690</v>
      </c>
      <c r="E150" s="2">
        <v>35029</v>
      </c>
      <c r="F150" s="2">
        <v>62544</v>
      </c>
    </row>
    <row r="151" spans="1:6" ht="15">
      <c r="A151" t="s">
        <v>286</v>
      </c>
      <c r="B151" t="s">
        <v>287</v>
      </c>
      <c r="C151" s="2">
        <v>669970</v>
      </c>
      <c r="D151" s="2">
        <v>287917</v>
      </c>
      <c r="E151" s="2">
        <v>29624</v>
      </c>
      <c r="F151" s="2">
        <v>352429</v>
      </c>
    </row>
    <row r="152" spans="1:6" ht="15">
      <c r="A152" t="s">
        <v>288</v>
      </c>
      <c r="B152" t="s">
        <v>289</v>
      </c>
      <c r="C152" s="2">
        <v>2455270</v>
      </c>
      <c r="D152" s="2">
        <v>2239049</v>
      </c>
      <c r="E152" s="2">
        <v>114196</v>
      </c>
      <c r="F152" s="2">
        <v>102025</v>
      </c>
    </row>
    <row r="153" spans="1:6" ht="15">
      <c r="A153" t="s">
        <v>290</v>
      </c>
      <c r="B153" t="s">
        <v>291</v>
      </c>
      <c r="C153" s="2">
        <v>344314</v>
      </c>
      <c r="D153" s="2">
        <v>62894</v>
      </c>
      <c r="E153" s="2">
        <v>10343</v>
      </c>
      <c r="F153" s="2">
        <v>271077</v>
      </c>
    </row>
    <row r="154" spans="1:6" ht="15">
      <c r="A154" t="s">
        <v>292</v>
      </c>
      <c r="B154" t="s">
        <v>293</v>
      </c>
      <c r="C154" s="2">
        <v>184792</v>
      </c>
      <c r="D154" s="2">
        <v>21933</v>
      </c>
      <c r="E154" s="2">
        <v>4646</v>
      </c>
      <c r="F154" s="2">
        <v>158213</v>
      </c>
    </row>
    <row r="155" spans="1:6" ht="15">
      <c r="A155" t="s">
        <v>294</v>
      </c>
      <c r="B155" t="s">
        <v>295</v>
      </c>
      <c r="C155" s="2">
        <v>2206534</v>
      </c>
      <c r="D155" s="2">
        <v>1730205</v>
      </c>
      <c r="E155" s="2">
        <v>132839</v>
      </c>
      <c r="F155" s="2">
        <v>343490</v>
      </c>
    </row>
    <row r="156" spans="1:6" ht="15">
      <c r="A156" t="s">
        <v>296</v>
      </c>
      <c r="B156" t="s">
        <v>297</v>
      </c>
      <c r="C156" s="2">
        <v>3359738</v>
      </c>
      <c r="D156" s="2">
        <v>3127209</v>
      </c>
      <c r="E156" s="2">
        <v>81781</v>
      </c>
      <c r="F156" s="2">
        <v>150748</v>
      </c>
    </row>
    <row r="157" spans="1:6" ht="15">
      <c r="A157" t="s">
        <v>298</v>
      </c>
      <c r="B157" t="s">
        <v>299</v>
      </c>
      <c r="C157" s="2">
        <v>826963</v>
      </c>
      <c r="D157" s="2">
        <v>474826</v>
      </c>
      <c r="E157" s="2">
        <v>83895</v>
      </c>
      <c r="F157" s="2">
        <v>268242</v>
      </c>
    </row>
    <row r="158" spans="1:6" ht="15">
      <c r="A158" t="s">
        <v>300</v>
      </c>
      <c r="B158" t="s">
        <v>301</v>
      </c>
      <c r="C158" s="2">
        <v>690992</v>
      </c>
      <c r="D158" s="2">
        <v>545562</v>
      </c>
      <c r="E158" s="2">
        <v>81243</v>
      </c>
      <c r="F158" s="2">
        <v>64187</v>
      </c>
    </row>
    <row r="159" spans="1:6" ht="15">
      <c r="A159" t="s">
        <v>302</v>
      </c>
      <c r="B159" t="s">
        <v>303</v>
      </c>
      <c r="C159" s="2">
        <v>259683</v>
      </c>
      <c r="D159" s="2">
        <v>65647</v>
      </c>
      <c r="E159" s="2">
        <v>9428</v>
      </c>
      <c r="F159" s="2">
        <v>184608</v>
      </c>
    </row>
    <row r="160" spans="1:6" ht="15">
      <c r="A160" t="s">
        <v>304</v>
      </c>
      <c r="B160" t="s">
        <v>305</v>
      </c>
      <c r="C160" s="2">
        <v>172072</v>
      </c>
      <c r="D160" s="2">
        <v>39980</v>
      </c>
      <c r="E160" s="2">
        <v>8819</v>
      </c>
      <c r="F160" s="2">
        <v>123272.99999999997</v>
      </c>
    </row>
    <row r="161" spans="1:6" ht="15">
      <c r="A161" t="s">
        <v>306</v>
      </c>
      <c r="B161" t="s">
        <v>307</v>
      </c>
      <c r="C161" s="2">
        <v>532391</v>
      </c>
      <c r="D161" s="2">
        <v>103850</v>
      </c>
      <c r="E161" s="2">
        <v>8883</v>
      </c>
      <c r="F161" s="2">
        <v>419658</v>
      </c>
    </row>
    <row r="162" spans="1:6" ht="15">
      <c r="A162" t="s">
        <v>308</v>
      </c>
      <c r="B162" t="s">
        <v>309</v>
      </c>
      <c r="C162" s="2">
        <v>163903</v>
      </c>
      <c r="D162" s="2">
        <v>16296</v>
      </c>
      <c r="E162" s="2">
        <v>6244</v>
      </c>
      <c r="F162" s="2">
        <v>141363</v>
      </c>
    </row>
    <row r="163" spans="1:6" ht="15">
      <c r="A163" t="s">
        <v>310</v>
      </c>
      <c r="B163" t="s">
        <v>311</v>
      </c>
      <c r="C163" s="2">
        <v>305481</v>
      </c>
      <c r="D163" s="2">
        <v>23595</v>
      </c>
      <c r="E163" s="2">
        <v>4480</v>
      </c>
      <c r="F163" s="2">
        <v>277406</v>
      </c>
    </row>
    <row r="164" spans="1:6" ht="15">
      <c r="A164" t="s">
        <v>312</v>
      </c>
      <c r="B164" t="s">
        <v>313</v>
      </c>
      <c r="C164" s="2">
        <v>602596</v>
      </c>
      <c r="D164" s="2">
        <v>94512</v>
      </c>
      <c r="E164" s="2">
        <v>11321</v>
      </c>
      <c r="F164" s="2">
        <v>496762.9999999999</v>
      </c>
    </row>
    <row r="165" spans="1:6" ht="15">
      <c r="A165" t="s">
        <v>314</v>
      </c>
      <c r="B165" t="s">
        <v>315</v>
      </c>
      <c r="C165" s="2">
        <v>505315</v>
      </c>
      <c r="D165" s="2">
        <v>136883</v>
      </c>
      <c r="E165" s="2">
        <v>13718</v>
      </c>
      <c r="F165" s="2">
        <v>354714</v>
      </c>
    </row>
    <row r="166" spans="1:6" ht="15">
      <c r="A166" t="s">
        <v>316</v>
      </c>
      <c r="B166" t="s">
        <v>317</v>
      </c>
      <c r="C166" s="2">
        <v>966923</v>
      </c>
      <c r="D166" s="2">
        <v>587986</v>
      </c>
      <c r="E166" s="2">
        <v>44268</v>
      </c>
      <c r="F166" s="2">
        <v>334669.00000000023</v>
      </c>
    </row>
    <row r="167" spans="1:6" ht="15">
      <c r="A167" t="s">
        <v>318</v>
      </c>
      <c r="B167" t="s">
        <v>319</v>
      </c>
      <c r="C167" s="2">
        <v>2498358</v>
      </c>
      <c r="D167" s="2">
        <v>1285396</v>
      </c>
      <c r="E167" s="2">
        <v>231319</v>
      </c>
      <c r="F167" s="2">
        <v>981643</v>
      </c>
    </row>
    <row r="168" spans="1:6" ht="15">
      <c r="A168" t="s">
        <v>320</v>
      </c>
      <c r="B168" t="s">
        <v>321</v>
      </c>
      <c r="C168" s="2">
        <v>329042</v>
      </c>
      <c r="D168" s="2">
        <v>55947</v>
      </c>
      <c r="E168" s="2">
        <v>16023</v>
      </c>
      <c r="F168" s="2">
        <v>257072</v>
      </c>
    </row>
    <row r="169" spans="1:6" ht="15">
      <c r="A169" t="s">
        <v>322</v>
      </c>
      <c r="B169" t="s">
        <v>323</v>
      </c>
      <c r="C169" s="2">
        <v>490800</v>
      </c>
      <c r="D169" s="2">
        <v>74168</v>
      </c>
      <c r="E169" s="2">
        <v>16329</v>
      </c>
      <c r="F169" s="2">
        <v>400303</v>
      </c>
    </row>
    <row r="170" spans="1:6" ht="15">
      <c r="A170" t="s">
        <v>324</v>
      </c>
      <c r="B170" t="s">
        <v>325</v>
      </c>
      <c r="C170" s="2">
        <v>444672</v>
      </c>
      <c r="D170" s="2">
        <v>175135</v>
      </c>
      <c r="E170" s="2">
        <v>6814</v>
      </c>
      <c r="F170" s="2">
        <v>262723</v>
      </c>
    </row>
    <row r="171" spans="1:6" ht="15">
      <c r="A171" t="s">
        <v>326</v>
      </c>
      <c r="B171" t="s">
        <v>327</v>
      </c>
      <c r="C171" s="2">
        <v>684701</v>
      </c>
      <c r="D171" s="2">
        <v>261582</v>
      </c>
      <c r="E171" s="2">
        <v>37243</v>
      </c>
      <c r="F171" s="2">
        <v>385876</v>
      </c>
    </row>
    <row r="172" spans="1:6" ht="15">
      <c r="A172" t="s">
        <v>328</v>
      </c>
      <c r="B172" t="s">
        <v>329</v>
      </c>
      <c r="C172" s="2">
        <v>829467</v>
      </c>
      <c r="D172" s="2">
        <v>141427</v>
      </c>
      <c r="E172" s="2">
        <v>14588</v>
      </c>
      <c r="F172" s="2">
        <v>673452</v>
      </c>
    </row>
    <row r="173" spans="1:6" ht="15">
      <c r="A173" t="s">
        <v>330</v>
      </c>
      <c r="B173" t="s">
        <v>331</v>
      </c>
      <c r="C173" s="2">
        <v>488216</v>
      </c>
      <c r="D173" s="2">
        <v>37978</v>
      </c>
      <c r="E173" s="2">
        <v>4398</v>
      </c>
      <c r="F173" s="2">
        <v>445840</v>
      </c>
    </row>
    <row r="174" spans="1:6" ht="15">
      <c r="A174" t="s">
        <v>332</v>
      </c>
      <c r="B174" t="s">
        <v>333</v>
      </c>
      <c r="C174" s="2">
        <v>25758214</v>
      </c>
      <c r="D174" s="2">
        <v>14135451</v>
      </c>
      <c r="E174" s="2">
        <v>68166</v>
      </c>
      <c r="F174" s="2">
        <v>11554597</v>
      </c>
    </row>
    <row r="175" spans="1:6" ht="15">
      <c r="A175" t="s">
        <v>334</v>
      </c>
      <c r="B175" t="s">
        <v>335</v>
      </c>
      <c r="C175" s="2">
        <v>4041944</v>
      </c>
      <c r="D175" s="2">
        <v>3346681</v>
      </c>
      <c r="E175" s="2">
        <v>51193</v>
      </c>
      <c r="F175" s="2">
        <v>644070</v>
      </c>
    </row>
    <row r="176" spans="1:6" ht="15">
      <c r="A176" t="s">
        <v>336</v>
      </c>
      <c r="B176" t="s">
        <v>337</v>
      </c>
      <c r="C176" s="2">
        <v>4025241</v>
      </c>
      <c r="D176" s="2">
        <v>3473094</v>
      </c>
      <c r="E176" s="2">
        <v>238839</v>
      </c>
      <c r="F176" s="2">
        <v>313308</v>
      </c>
    </row>
    <row r="177" spans="1:6" ht="15">
      <c r="A177" t="s">
        <v>338</v>
      </c>
      <c r="B177" t="s">
        <v>339</v>
      </c>
      <c r="C177" s="2">
        <v>1980696</v>
      </c>
      <c r="D177" s="2">
        <v>1601314</v>
      </c>
      <c r="E177" s="2">
        <v>55811</v>
      </c>
      <c r="F177" s="2">
        <v>323571</v>
      </c>
    </row>
    <row r="178" spans="1:6" ht="15">
      <c r="A178" t="s">
        <v>340</v>
      </c>
      <c r="B178" t="s">
        <v>341</v>
      </c>
      <c r="C178" s="2">
        <v>4356755</v>
      </c>
      <c r="D178" s="2">
        <v>3050126</v>
      </c>
      <c r="E178" s="2">
        <v>125733</v>
      </c>
      <c r="F178" s="2">
        <v>1180896</v>
      </c>
    </row>
    <row r="179" spans="1:6" ht="15">
      <c r="A179" t="s">
        <v>342</v>
      </c>
      <c r="B179" t="s">
        <v>343</v>
      </c>
      <c r="C179" s="2">
        <v>2013557</v>
      </c>
      <c r="D179" s="2">
        <v>1752723</v>
      </c>
      <c r="E179" s="2">
        <v>110304</v>
      </c>
      <c r="F179" s="2">
        <v>150530</v>
      </c>
    </row>
    <row r="180" spans="1:6" ht="15">
      <c r="A180" t="s">
        <v>344</v>
      </c>
      <c r="B180" t="s">
        <v>345</v>
      </c>
      <c r="C180" s="2">
        <v>2739299</v>
      </c>
      <c r="D180" s="2">
        <v>1353493</v>
      </c>
      <c r="E180" s="2">
        <v>70945</v>
      </c>
      <c r="F180" s="2">
        <v>1314861</v>
      </c>
    </row>
    <row r="181" spans="1:6" ht="15">
      <c r="A181" t="s">
        <v>346</v>
      </c>
      <c r="B181" t="s">
        <v>347</v>
      </c>
      <c r="C181" s="2">
        <v>4083825</v>
      </c>
      <c r="D181" s="2">
        <v>2136554</v>
      </c>
      <c r="E181" s="2">
        <v>72257</v>
      </c>
      <c r="F181" s="2">
        <v>1875014</v>
      </c>
    </row>
    <row r="182" spans="1:6" ht="15">
      <c r="A182" t="s">
        <v>348</v>
      </c>
      <c r="B182" t="s">
        <v>349</v>
      </c>
      <c r="C182" s="2">
        <v>2683935</v>
      </c>
      <c r="D182" s="2">
        <v>2017013</v>
      </c>
      <c r="E182" s="2">
        <v>164269</v>
      </c>
      <c r="F182" s="2">
        <v>502653</v>
      </c>
    </row>
    <row r="183" spans="1:6" ht="15">
      <c r="A183" t="s">
        <v>350</v>
      </c>
      <c r="B183" t="s">
        <v>351</v>
      </c>
      <c r="C183" s="2">
        <v>6360848</v>
      </c>
      <c r="D183" s="2">
        <v>4101045</v>
      </c>
      <c r="E183" s="2">
        <v>184639</v>
      </c>
      <c r="F183" s="2">
        <v>2075164</v>
      </c>
    </row>
    <row r="184" spans="1:6" ht="15">
      <c r="A184" t="s">
        <v>352</v>
      </c>
      <c r="B184" t="s">
        <v>353</v>
      </c>
      <c r="C184" s="2">
        <v>1339551</v>
      </c>
      <c r="D184" s="2">
        <v>651142</v>
      </c>
      <c r="E184" s="2">
        <v>63365</v>
      </c>
      <c r="F184" s="2">
        <v>625044</v>
      </c>
    </row>
    <row r="185" spans="1:6" ht="15">
      <c r="A185" t="s">
        <v>354</v>
      </c>
      <c r="B185" t="s">
        <v>355</v>
      </c>
      <c r="C185" s="2">
        <v>649610</v>
      </c>
      <c r="D185" s="2">
        <v>108418</v>
      </c>
      <c r="E185" s="2">
        <v>6016</v>
      </c>
      <c r="F185" s="2">
        <v>535176</v>
      </c>
    </row>
    <row r="186" spans="1:6" ht="15">
      <c r="A186" t="s">
        <v>356</v>
      </c>
      <c r="B186" t="s">
        <v>357</v>
      </c>
      <c r="C186" s="2">
        <v>1566408</v>
      </c>
      <c r="D186" s="2">
        <v>666720</v>
      </c>
      <c r="E186" s="2">
        <v>13198</v>
      </c>
      <c r="F186" s="2">
        <v>886490</v>
      </c>
    </row>
    <row r="187" spans="1:6" ht="15">
      <c r="A187" t="s">
        <v>358</v>
      </c>
      <c r="B187" t="s">
        <v>359</v>
      </c>
      <c r="C187" s="2">
        <v>2389277</v>
      </c>
      <c r="D187" s="2">
        <v>1859401</v>
      </c>
      <c r="E187" s="2">
        <v>108660</v>
      </c>
      <c r="F187" s="2">
        <v>421216</v>
      </c>
    </row>
    <row r="188" spans="1:6" ht="15">
      <c r="A188" t="s">
        <v>360</v>
      </c>
      <c r="B188" t="s">
        <v>361</v>
      </c>
      <c r="C188" s="2">
        <v>1182715</v>
      </c>
      <c r="D188" s="2">
        <v>375533</v>
      </c>
      <c r="E188" s="2">
        <v>70388</v>
      </c>
      <c r="F188" s="2">
        <v>736794</v>
      </c>
    </row>
    <row r="189" spans="1:6" ht="15">
      <c r="A189" t="s">
        <v>362</v>
      </c>
      <c r="B189" t="s">
        <v>363</v>
      </c>
      <c r="C189" s="2">
        <v>3882909</v>
      </c>
      <c r="D189" s="2">
        <v>1953799</v>
      </c>
      <c r="E189" s="2">
        <v>104494</v>
      </c>
      <c r="F189" s="2">
        <v>1824616</v>
      </c>
    </row>
    <row r="190" spans="1:6" ht="15">
      <c r="A190" t="s">
        <v>364</v>
      </c>
      <c r="B190" t="s">
        <v>365</v>
      </c>
      <c r="C190" s="2">
        <v>659854</v>
      </c>
      <c r="D190" s="2">
        <v>221535</v>
      </c>
      <c r="E190" s="2">
        <v>20909</v>
      </c>
      <c r="F190" s="2">
        <v>417410</v>
      </c>
    </row>
    <row r="191" spans="1:6" ht="15">
      <c r="A191" t="s">
        <v>366</v>
      </c>
      <c r="B191" t="s">
        <v>367</v>
      </c>
      <c r="C191" s="2">
        <v>785008</v>
      </c>
      <c r="D191" s="2">
        <v>176549</v>
      </c>
      <c r="E191" s="2">
        <v>20484</v>
      </c>
      <c r="F191" s="2">
        <v>587975</v>
      </c>
    </row>
    <row r="192" spans="1:6" ht="15">
      <c r="A192" t="s">
        <v>368</v>
      </c>
      <c r="B192" t="s">
        <v>369</v>
      </c>
      <c r="C192" s="2">
        <v>1973881</v>
      </c>
      <c r="D192" s="2">
        <v>589768</v>
      </c>
      <c r="E192" s="2">
        <v>41795</v>
      </c>
      <c r="F192" s="2">
        <v>1342318</v>
      </c>
    </row>
    <row r="193" spans="1:6" ht="15">
      <c r="A193" t="s">
        <v>370</v>
      </c>
      <c r="B193" t="s">
        <v>371</v>
      </c>
      <c r="C193" s="2">
        <v>715722</v>
      </c>
      <c r="D193" s="2">
        <v>369339</v>
      </c>
      <c r="E193" s="2">
        <v>11446</v>
      </c>
      <c r="F193" s="2">
        <v>334937</v>
      </c>
    </row>
    <row r="194" spans="1:6" ht="15">
      <c r="A194" t="s">
        <v>372</v>
      </c>
      <c r="B194" t="s">
        <v>373</v>
      </c>
      <c r="C194" s="2">
        <v>250265</v>
      </c>
      <c r="D194" s="2">
        <v>67930</v>
      </c>
      <c r="E194" s="2">
        <v>6193</v>
      </c>
      <c r="F194" s="2">
        <v>176142</v>
      </c>
    </row>
    <row r="195" spans="1:6" ht="15">
      <c r="A195" t="s">
        <v>374</v>
      </c>
      <c r="B195" t="s">
        <v>375</v>
      </c>
      <c r="C195" s="2">
        <v>625422</v>
      </c>
      <c r="D195" s="2">
        <v>254369</v>
      </c>
      <c r="E195" s="2">
        <v>8932</v>
      </c>
      <c r="F195" s="2">
        <v>362121</v>
      </c>
    </row>
    <row r="196" spans="1:6" ht="15">
      <c r="A196" t="s">
        <v>376</v>
      </c>
      <c r="B196" t="s">
        <v>377</v>
      </c>
      <c r="C196" s="2">
        <v>57471</v>
      </c>
      <c r="D196" s="2">
        <v>18738</v>
      </c>
      <c r="E196" s="2">
        <v>4380</v>
      </c>
      <c r="F196" s="2">
        <v>34353</v>
      </c>
    </row>
    <row r="197" spans="1:6" ht="15">
      <c r="A197" t="s">
        <v>378</v>
      </c>
      <c r="B197" t="s">
        <v>379</v>
      </c>
      <c r="C197" s="2">
        <v>1244057</v>
      </c>
      <c r="D197" s="2">
        <v>1105826</v>
      </c>
      <c r="E197" s="2">
        <v>21418</v>
      </c>
      <c r="F197" s="2">
        <v>116813</v>
      </c>
    </row>
    <row r="198" spans="1:6" ht="15">
      <c r="A198" t="s">
        <v>380</v>
      </c>
      <c r="B198" t="s">
        <v>381</v>
      </c>
      <c r="C198" s="2">
        <v>83776</v>
      </c>
      <c r="D198" s="2">
        <v>1969</v>
      </c>
      <c r="E198" s="2">
        <v>0</v>
      </c>
      <c r="F198" s="2">
        <v>81807</v>
      </c>
    </row>
    <row r="199" spans="1:6" ht="15">
      <c r="A199" t="s">
        <v>382</v>
      </c>
      <c r="B199" t="s">
        <v>383</v>
      </c>
      <c r="C199" s="2">
        <v>476481</v>
      </c>
      <c r="D199" s="2">
        <v>169763</v>
      </c>
      <c r="E199" s="2">
        <v>7424</v>
      </c>
      <c r="F199" s="2">
        <v>299294</v>
      </c>
    </row>
    <row r="200" spans="1:6" ht="15">
      <c r="A200" t="s">
        <v>384</v>
      </c>
      <c r="B200" t="s">
        <v>385</v>
      </c>
      <c r="C200" s="2">
        <v>376527</v>
      </c>
      <c r="D200" s="2">
        <v>37262</v>
      </c>
      <c r="E200" s="2">
        <v>4348</v>
      </c>
      <c r="F200" s="2">
        <v>334917</v>
      </c>
    </row>
    <row r="201" spans="1:6" ht="15">
      <c r="A201" t="s">
        <v>386</v>
      </c>
      <c r="B201" t="s">
        <v>387</v>
      </c>
      <c r="C201" s="2">
        <v>546291</v>
      </c>
      <c r="D201" s="2">
        <v>276129</v>
      </c>
      <c r="E201" s="2">
        <v>70173</v>
      </c>
      <c r="F201" s="2">
        <v>199989</v>
      </c>
    </row>
    <row r="202" spans="1:6" ht="15">
      <c r="A202" t="s">
        <v>388</v>
      </c>
      <c r="B202" t="s">
        <v>389</v>
      </c>
      <c r="C202" s="2">
        <v>458151</v>
      </c>
      <c r="D202" s="2">
        <v>254657</v>
      </c>
      <c r="E202" s="2">
        <v>23058</v>
      </c>
      <c r="F202" s="2">
        <v>180436</v>
      </c>
    </row>
    <row r="203" spans="1:6" ht="15">
      <c r="A203" t="s">
        <v>390</v>
      </c>
      <c r="B203" t="s">
        <v>391</v>
      </c>
      <c r="C203" s="2">
        <v>4955688</v>
      </c>
      <c r="D203" s="2">
        <v>3052707</v>
      </c>
      <c r="E203" s="2">
        <v>103627</v>
      </c>
      <c r="F203" s="2">
        <v>1799354</v>
      </c>
    </row>
    <row r="204" spans="1:6" ht="15">
      <c r="A204" t="s">
        <v>392</v>
      </c>
      <c r="B204" t="s">
        <v>393</v>
      </c>
      <c r="C204" s="2">
        <v>1839206</v>
      </c>
      <c r="D204" s="2">
        <v>328637</v>
      </c>
      <c r="E204" s="2">
        <v>17656</v>
      </c>
      <c r="F204" s="2">
        <v>1492913</v>
      </c>
    </row>
    <row r="205" spans="1:6" ht="15">
      <c r="A205" t="s">
        <v>394</v>
      </c>
      <c r="B205" t="s">
        <v>395</v>
      </c>
      <c r="C205" s="2">
        <v>348944</v>
      </c>
      <c r="D205" s="2">
        <v>10261</v>
      </c>
      <c r="E205" s="2">
        <v>592</v>
      </c>
      <c r="F205" s="2">
        <v>338091</v>
      </c>
    </row>
    <row r="206" spans="1:6" ht="15">
      <c r="A206" t="s">
        <v>396</v>
      </c>
      <c r="B206" t="s">
        <v>397</v>
      </c>
      <c r="C206" s="2">
        <v>249144</v>
      </c>
      <c r="D206" s="2">
        <v>19420</v>
      </c>
      <c r="E206" s="2">
        <v>2641</v>
      </c>
      <c r="F206" s="2">
        <v>227083</v>
      </c>
    </row>
    <row r="207" spans="1:6" ht="15">
      <c r="A207" t="s">
        <v>398</v>
      </c>
      <c r="B207" t="s">
        <v>399</v>
      </c>
      <c r="C207" s="2">
        <v>1954663</v>
      </c>
      <c r="D207" s="2">
        <v>587288</v>
      </c>
      <c r="E207" s="2">
        <v>31780</v>
      </c>
      <c r="F207" s="2">
        <v>1335595</v>
      </c>
    </row>
    <row r="208" spans="1:6" ht="15">
      <c r="A208" t="s">
        <v>400</v>
      </c>
      <c r="B208" t="s">
        <v>401</v>
      </c>
      <c r="C208" s="2">
        <v>813332</v>
      </c>
      <c r="D208" s="2">
        <v>126338</v>
      </c>
      <c r="E208" s="2">
        <v>28649</v>
      </c>
      <c r="F208" s="2">
        <v>658345</v>
      </c>
    </row>
    <row r="209" spans="1:6" ht="15">
      <c r="A209" t="s">
        <v>402</v>
      </c>
      <c r="B209" t="s">
        <v>403</v>
      </c>
      <c r="C209" s="2">
        <v>377049</v>
      </c>
      <c r="D209" s="2">
        <v>269251</v>
      </c>
      <c r="E209" s="2">
        <v>29376</v>
      </c>
      <c r="F209" s="2">
        <v>78422</v>
      </c>
    </row>
    <row r="210" spans="1:6" ht="15">
      <c r="A210" t="s">
        <v>404</v>
      </c>
      <c r="B210" t="s">
        <v>405</v>
      </c>
      <c r="C210" s="2">
        <v>69563</v>
      </c>
      <c r="D210" s="2">
        <v>32976</v>
      </c>
      <c r="E210" s="2">
        <v>2455</v>
      </c>
      <c r="F210" s="2">
        <v>34132</v>
      </c>
    </row>
    <row r="211" spans="1:6" ht="15">
      <c r="A211" t="s">
        <v>406</v>
      </c>
      <c r="B211" t="s">
        <v>407</v>
      </c>
      <c r="C211" s="2">
        <v>544797</v>
      </c>
      <c r="D211" s="2">
        <v>291528</v>
      </c>
      <c r="E211" s="2">
        <v>14450</v>
      </c>
      <c r="F211" s="2">
        <v>238819</v>
      </c>
    </row>
    <row r="212" spans="1:6" ht="15">
      <c r="A212" t="s">
        <v>408</v>
      </c>
      <c r="B212" t="s">
        <v>409</v>
      </c>
      <c r="C212" s="2">
        <v>113348</v>
      </c>
      <c r="D212" s="2">
        <v>23877</v>
      </c>
      <c r="E212" s="2">
        <v>1067</v>
      </c>
      <c r="F212" s="2">
        <v>88404</v>
      </c>
    </row>
    <row r="213" spans="1:6" ht="15">
      <c r="A213" t="s">
        <v>410</v>
      </c>
      <c r="B213" t="s">
        <v>411</v>
      </c>
      <c r="C213" s="2">
        <v>206540</v>
      </c>
      <c r="D213" s="2">
        <v>35654</v>
      </c>
      <c r="E213" s="2">
        <v>645</v>
      </c>
      <c r="F213" s="2">
        <v>170241</v>
      </c>
    </row>
    <row r="214" spans="1:6" ht="15">
      <c r="A214" t="s">
        <v>412</v>
      </c>
      <c r="B214" t="s">
        <v>413</v>
      </c>
      <c r="C214" s="2">
        <v>93155</v>
      </c>
      <c r="D214" s="2">
        <v>18507</v>
      </c>
      <c r="E214" s="2">
        <v>0</v>
      </c>
      <c r="F214" s="2">
        <v>74648</v>
      </c>
    </row>
    <row r="215" spans="1:6" ht="15">
      <c r="A215" t="s">
        <v>414</v>
      </c>
      <c r="B215" t="s">
        <v>415</v>
      </c>
      <c r="C215" s="2">
        <v>9049205</v>
      </c>
      <c r="D215" s="2">
        <v>4636144</v>
      </c>
      <c r="E215" s="2">
        <v>193992</v>
      </c>
      <c r="F215" s="2">
        <v>4219069</v>
      </c>
    </row>
    <row r="216" spans="1:6" ht="15">
      <c r="A216" t="s">
        <v>416</v>
      </c>
      <c r="B216" t="s">
        <v>417</v>
      </c>
      <c r="C216" s="2">
        <v>1345087</v>
      </c>
      <c r="D216" s="2">
        <v>992494</v>
      </c>
      <c r="E216" s="2">
        <v>34698</v>
      </c>
      <c r="F216" s="2">
        <v>317895</v>
      </c>
    </row>
    <row r="217" spans="1:6" ht="15">
      <c r="A217" t="s">
        <v>418</v>
      </c>
      <c r="B217" t="s">
        <v>419</v>
      </c>
      <c r="C217" s="2">
        <v>480900</v>
      </c>
      <c r="D217" s="2">
        <v>314541</v>
      </c>
      <c r="E217" s="2">
        <v>23959</v>
      </c>
      <c r="F217" s="2">
        <v>142400</v>
      </c>
    </row>
    <row r="218" spans="1:6" ht="15">
      <c r="A218" t="s">
        <v>420</v>
      </c>
      <c r="B218" t="s">
        <v>421</v>
      </c>
      <c r="C218" s="2">
        <v>1805036</v>
      </c>
      <c r="D218" s="2">
        <v>569248</v>
      </c>
      <c r="E218" s="2">
        <v>7086</v>
      </c>
      <c r="F218" s="2">
        <v>1228702</v>
      </c>
    </row>
    <row r="219" spans="1:6" ht="15">
      <c r="A219" t="s">
        <v>422</v>
      </c>
      <c r="B219" t="s">
        <v>423</v>
      </c>
      <c r="C219" s="2">
        <v>331371</v>
      </c>
      <c r="D219" s="2">
        <v>200857</v>
      </c>
      <c r="E219" s="2">
        <v>18274</v>
      </c>
      <c r="F219" s="2">
        <v>112240</v>
      </c>
    </row>
    <row r="220" spans="1:6" ht="15">
      <c r="A220" t="s">
        <v>424</v>
      </c>
      <c r="B220" t="s">
        <v>425</v>
      </c>
      <c r="C220" s="2">
        <v>854238</v>
      </c>
      <c r="D220" s="2">
        <v>317948</v>
      </c>
      <c r="E220" s="2">
        <v>30940</v>
      </c>
      <c r="F220" s="2">
        <v>505350</v>
      </c>
    </row>
    <row r="221" spans="1:6" ht="15">
      <c r="A221" t="s">
        <v>426</v>
      </c>
      <c r="B221" t="s">
        <v>427</v>
      </c>
      <c r="C221" s="2">
        <v>62074</v>
      </c>
      <c r="D221" s="2">
        <v>48358</v>
      </c>
      <c r="E221" s="2">
        <v>1440</v>
      </c>
      <c r="F221" s="2">
        <v>12276</v>
      </c>
    </row>
    <row r="222" spans="1:6" ht="15">
      <c r="A222" t="s">
        <v>428</v>
      </c>
      <c r="B222" t="s">
        <v>429</v>
      </c>
      <c r="C222" s="2">
        <v>240610</v>
      </c>
      <c r="D222" s="2">
        <v>211243</v>
      </c>
      <c r="E222" s="2">
        <v>6242</v>
      </c>
      <c r="F222" s="2">
        <v>23125</v>
      </c>
    </row>
    <row r="223" spans="1:6" ht="15">
      <c r="A223" t="s">
        <v>430</v>
      </c>
      <c r="B223" t="s">
        <v>431</v>
      </c>
      <c r="C223" s="2">
        <v>282957</v>
      </c>
      <c r="D223" s="2">
        <v>232764</v>
      </c>
      <c r="E223" s="2">
        <v>12864</v>
      </c>
      <c r="F223" s="2">
        <v>37329</v>
      </c>
    </row>
    <row r="224" spans="1:6" ht="15">
      <c r="A224" t="s">
        <v>432</v>
      </c>
      <c r="B224" t="s">
        <v>433</v>
      </c>
      <c r="C224" s="2">
        <v>675428</v>
      </c>
      <c r="D224" s="2">
        <v>584601</v>
      </c>
      <c r="E224" s="2">
        <v>17900</v>
      </c>
      <c r="F224" s="2">
        <v>72927</v>
      </c>
    </row>
    <row r="225" spans="1:6" ht="15">
      <c r="A225" t="s">
        <v>434</v>
      </c>
      <c r="B225" t="s">
        <v>435</v>
      </c>
      <c r="C225" s="2">
        <v>42270</v>
      </c>
      <c r="D225" s="2">
        <v>16691</v>
      </c>
      <c r="E225" s="2">
        <v>1109</v>
      </c>
      <c r="F225" s="2">
        <v>24470</v>
      </c>
    </row>
    <row r="226" spans="1:6" ht="15">
      <c r="A226" t="s">
        <v>436</v>
      </c>
      <c r="B226" t="s">
        <v>437</v>
      </c>
      <c r="C226" s="2">
        <v>7976692</v>
      </c>
      <c r="D226" s="2">
        <v>5809503</v>
      </c>
      <c r="E226" s="2">
        <v>162204</v>
      </c>
      <c r="F226" s="2">
        <v>2004985</v>
      </c>
    </row>
    <row r="227" spans="1:6" ht="15">
      <c r="A227" t="s">
        <v>438</v>
      </c>
      <c r="B227" t="s">
        <v>439</v>
      </c>
      <c r="C227" s="2">
        <v>858614</v>
      </c>
      <c r="D227" s="2">
        <v>709438</v>
      </c>
      <c r="E227" s="2">
        <v>30682</v>
      </c>
      <c r="F227" s="2">
        <v>118494</v>
      </c>
    </row>
    <row r="228" spans="1:6" ht="15">
      <c r="A228" t="s">
        <v>440</v>
      </c>
      <c r="B228" t="s">
        <v>441</v>
      </c>
      <c r="C228" s="2">
        <v>177908</v>
      </c>
      <c r="D228" s="2">
        <v>76259</v>
      </c>
      <c r="E228" s="2">
        <v>4159</v>
      </c>
      <c r="F228" s="2">
        <v>97490</v>
      </c>
    </row>
    <row r="229" spans="1:6" ht="15">
      <c r="A229" t="s">
        <v>442</v>
      </c>
      <c r="B229" t="s">
        <v>443</v>
      </c>
      <c r="C229" s="2">
        <v>901420</v>
      </c>
      <c r="D229" s="2">
        <v>839137</v>
      </c>
      <c r="E229" s="2">
        <v>42805</v>
      </c>
      <c r="F229" s="2">
        <v>19478</v>
      </c>
    </row>
    <row r="230" spans="1:6" ht="15">
      <c r="A230" t="s">
        <v>444</v>
      </c>
      <c r="B230" t="s">
        <v>445</v>
      </c>
      <c r="C230" s="2">
        <v>422708</v>
      </c>
      <c r="D230" s="2">
        <v>265697</v>
      </c>
      <c r="E230" s="2">
        <v>24751</v>
      </c>
      <c r="F230" s="2">
        <v>132260</v>
      </c>
    </row>
    <row r="231" spans="1:6" ht="15">
      <c r="A231" t="s">
        <v>446</v>
      </c>
      <c r="B231" t="s">
        <v>447</v>
      </c>
      <c r="C231" s="2">
        <v>67643</v>
      </c>
      <c r="D231" s="2">
        <v>5399</v>
      </c>
      <c r="E231" s="2">
        <v>0</v>
      </c>
      <c r="F231" s="2">
        <v>62244</v>
      </c>
    </row>
    <row r="232" spans="1:6" ht="15">
      <c r="A232" t="s">
        <v>448</v>
      </c>
      <c r="B232" t="s">
        <v>592</v>
      </c>
      <c r="C232" s="2">
        <v>1407387</v>
      </c>
      <c r="D232" s="2">
        <v>1166569</v>
      </c>
      <c r="E232" s="2">
        <v>5211</v>
      </c>
      <c r="F232" s="2">
        <v>235607</v>
      </c>
    </row>
    <row r="233" spans="1:6" ht="15">
      <c r="A233" t="s">
        <v>450</v>
      </c>
      <c r="B233" t="s">
        <v>451</v>
      </c>
      <c r="C233" s="2">
        <v>293329</v>
      </c>
      <c r="D233" s="2">
        <v>243388</v>
      </c>
      <c r="E233" s="2">
        <v>8097</v>
      </c>
      <c r="F233" s="2">
        <v>41844</v>
      </c>
    </row>
    <row r="234" spans="1:6" ht="15">
      <c r="A234" t="s">
        <v>452</v>
      </c>
      <c r="B234" t="s">
        <v>453</v>
      </c>
      <c r="C234" s="2">
        <v>1326761</v>
      </c>
      <c r="D234" s="2">
        <v>971613</v>
      </c>
      <c r="E234" s="2">
        <v>101744</v>
      </c>
      <c r="F234" s="2">
        <v>253404</v>
      </c>
    </row>
    <row r="235" spans="1:6" ht="15">
      <c r="A235" t="s">
        <v>454</v>
      </c>
      <c r="B235" t="s">
        <v>455</v>
      </c>
      <c r="C235" s="2">
        <v>637159</v>
      </c>
      <c r="D235" s="2">
        <v>451477</v>
      </c>
      <c r="E235" s="2">
        <v>34661</v>
      </c>
      <c r="F235" s="2">
        <v>151021</v>
      </c>
    </row>
    <row r="236" spans="1:6" ht="15">
      <c r="A236" t="s">
        <v>456</v>
      </c>
      <c r="B236" t="s">
        <v>457</v>
      </c>
      <c r="C236" s="2">
        <v>222274</v>
      </c>
      <c r="D236" s="2">
        <v>159233</v>
      </c>
      <c r="E236" s="2">
        <v>3302</v>
      </c>
      <c r="F236" s="2">
        <v>59739</v>
      </c>
    </row>
    <row r="237" spans="1:6" ht="15">
      <c r="A237" t="s">
        <v>458</v>
      </c>
      <c r="B237" t="s">
        <v>459</v>
      </c>
      <c r="C237" s="2">
        <v>253621</v>
      </c>
      <c r="D237" s="2">
        <v>185495</v>
      </c>
      <c r="E237" s="2">
        <v>1967</v>
      </c>
      <c r="F237" s="2">
        <v>66159</v>
      </c>
    </row>
    <row r="238" spans="1:6" ht="15">
      <c r="A238" t="s">
        <v>460</v>
      </c>
      <c r="B238" t="s">
        <v>461</v>
      </c>
      <c r="C238" s="2">
        <v>268294</v>
      </c>
      <c r="D238" s="2">
        <v>164370</v>
      </c>
      <c r="E238" s="2">
        <v>12660</v>
      </c>
      <c r="F238" s="2">
        <v>91264</v>
      </c>
    </row>
    <row r="239" spans="1:6" ht="15">
      <c r="A239" t="s">
        <v>462</v>
      </c>
      <c r="B239" t="s">
        <v>463</v>
      </c>
      <c r="C239" s="2">
        <v>1438937</v>
      </c>
      <c r="D239" s="2">
        <v>906390</v>
      </c>
      <c r="E239" s="2">
        <v>16200</v>
      </c>
      <c r="F239" s="2">
        <v>516347</v>
      </c>
    </row>
    <row r="240" spans="1:6" ht="15">
      <c r="A240" t="s">
        <v>464</v>
      </c>
      <c r="B240" t="s">
        <v>465</v>
      </c>
      <c r="C240" s="2">
        <v>4635943</v>
      </c>
      <c r="D240" s="2">
        <v>2528930</v>
      </c>
      <c r="E240" s="2">
        <v>100839</v>
      </c>
      <c r="F240" s="2">
        <v>2006174</v>
      </c>
    </row>
    <row r="241" spans="1:6" ht="15">
      <c r="A241" t="s">
        <v>466</v>
      </c>
      <c r="B241" t="s">
        <v>467</v>
      </c>
      <c r="C241" s="2">
        <v>4715200</v>
      </c>
      <c r="D241" s="2">
        <v>2300942</v>
      </c>
      <c r="E241" s="2">
        <v>79128</v>
      </c>
      <c r="F241" s="2">
        <v>2335130</v>
      </c>
    </row>
    <row r="242" spans="1:6" ht="15">
      <c r="A242" t="s">
        <v>468</v>
      </c>
      <c r="B242" t="s">
        <v>469</v>
      </c>
      <c r="C242" s="2">
        <v>504097</v>
      </c>
      <c r="D242" s="2">
        <v>289473</v>
      </c>
      <c r="E242" s="2">
        <v>18209</v>
      </c>
      <c r="F242" s="2">
        <v>196415</v>
      </c>
    </row>
    <row r="243" spans="1:6" ht="15">
      <c r="A243" t="s">
        <v>470</v>
      </c>
      <c r="B243" t="s">
        <v>471</v>
      </c>
      <c r="C243" s="2">
        <v>603286</v>
      </c>
      <c r="D243" s="2">
        <v>157185</v>
      </c>
      <c r="E243" s="2">
        <v>18717</v>
      </c>
      <c r="F243" s="2">
        <v>427383.99999999977</v>
      </c>
    </row>
    <row r="244" spans="1:6" ht="15">
      <c r="A244" t="s">
        <v>472</v>
      </c>
      <c r="B244" t="s">
        <v>473</v>
      </c>
      <c r="C244" s="2">
        <v>746557</v>
      </c>
      <c r="D244" s="2">
        <v>339829</v>
      </c>
      <c r="E244" s="2">
        <v>15569</v>
      </c>
      <c r="F244" s="2">
        <v>391159</v>
      </c>
    </row>
    <row r="245" spans="1:6" ht="15">
      <c r="A245" t="s">
        <v>474</v>
      </c>
      <c r="B245" t="s">
        <v>475</v>
      </c>
      <c r="C245" s="2">
        <v>1006984</v>
      </c>
      <c r="D245" s="2">
        <v>407869</v>
      </c>
      <c r="E245" s="2">
        <v>2736</v>
      </c>
      <c r="F245" s="2">
        <v>596379</v>
      </c>
    </row>
    <row r="246" spans="1:6" ht="15">
      <c r="A246" t="s">
        <v>476</v>
      </c>
      <c r="B246" t="s">
        <v>477</v>
      </c>
      <c r="C246" s="2">
        <v>98429</v>
      </c>
      <c r="D246" s="2">
        <v>29432</v>
      </c>
      <c r="E246" s="2">
        <v>14013</v>
      </c>
      <c r="F246" s="2">
        <v>54984</v>
      </c>
    </row>
    <row r="247" spans="1:6" ht="15">
      <c r="A247" t="s">
        <v>478</v>
      </c>
      <c r="B247" t="s">
        <v>479</v>
      </c>
      <c r="C247" s="2">
        <v>269316</v>
      </c>
      <c r="D247" s="2">
        <v>46837</v>
      </c>
      <c r="E247" s="2">
        <v>3881</v>
      </c>
      <c r="F247" s="2">
        <v>218598</v>
      </c>
    </row>
    <row r="248" spans="1:6" ht="15">
      <c r="A248" t="s">
        <v>480</v>
      </c>
      <c r="B248" t="s">
        <v>481</v>
      </c>
      <c r="C248" s="2">
        <v>133652</v>
      </c>
      <c r="D248" s="2">
        <v>12434</v>
      </c>
      <c r="E248" s="2">
        <v>8378</v>
      </c>
      <c r="F248" s="2">
        <v>112840</v>
      </c>
    </row>
    <row r="249" spans="1:6" ht="15">
      <c r="A249" t="s">
        <v>482</v>
      </c>
      <c r="B249" t="s">
        <v>483</v>
      </c>
      <c r="C249" s="2">
        <v>147434</v>
      </c>
      <c r="D249" s="2">
        <v>108372</v>
      </c>
      <c r="E249" s="2">
        <v>7030</v>
      </c>
      <c r="F249" s="2">
        <v>32032</v>
      </c>
    </row>
    <row r="250" spans="1:6" ht="15">
      <c r="A250" t="s">
        <v>484</v>
      </c>
      <c r="B250" t="s">
        <v>485</v>
      </c>
      <c r="C250" s="2">
        <v>724534</v>
      </c>
      <c r="D250" s="2">
        <v>223304</v>
      </c>
      <c r="E250" s="2">
        <v>4306</v>
      </c>
      <c r="F250" s="2">
        <v>496924</v>
      </c>
    </row>
    <row r="251" spans="1:6" ht="15">
      <c r="A251" t="s">
        <v>486</v>
      </c>
      <c r="B251" t="s">
        <v>487</v>
      </c>
      <c r="C251" s="2">
        <v>7440498</v>
      </c>
      <c r="D251" s="2">
        <v>3989689</v>
      </c>
      <c r="E251" s="2">
        <v>51321</v>
      </c>
      <c r="F251" s="2">
        <v>3399488</v>
      </c>
    </row>
    <row r="252" spans="1:6" ht="15">
      <c r="A252" t="s">
        <v>489</v>
      </c>
      <c r="B252" t="s">
        <v>490</v>
      </c>
      <c r="C252" s="2">
        <v>2085602</v>
      </c>
      <c r="D252" s="2">
        <v>920474</v>
      </c>
      <c r="E252" s="2">
        <v>19973</v>
      </c>
      <c r="F252" s="2">
        <v>1145155</v>
      </c>
    </row>
    <row r="253" spans="1:6" ht="15">
      <c r="A253" t="s">
        <v>491</v>
      </c>
      <c r="B253" t="s">
        <v>492</v>
      </c>
      <c r="C253" s="2">
        <v>896399</v>
      </c>
      <c r="D253" s="2">
        <v>431993</v>
      </c>
      <c r="E253" s="2">
        <v>28049</v>
      </c>
      <c r="F253" s="2">
        <v>436357</v>
      </c>
    </row>
    <row r="254" spans="1:6" ht="15">
      <c r="A254" t="s">
        <v>493</v>
      </c>
      <c r="B254" t="s">
        <v>494</v>
      </c>
      <c r="C254" s="2">
        <v>608075</v>
      </c>
      <c r="D254" s="2">
        <v>289062</v>
      </c>
      <c r="E254" s="2">
        <v>18357</v>
      </c>
      <c r="F254" s="2">
        <v>300656</v>
      </c>
    </row>
    <row r="255" spans="1:6" ht="15">
      <c r="A255" t="s">
        <v>495</v>
      </c>
      <c r="B255" t="s">
        <v>496</v>
      </c>
      <c r="C255" s="2">
        <v>2136121</v>
      </c>
      <c r="D255" s="2">
        <v>1196448</v>
      </c>
      <c r="E255" s="2">
        <v>37056</v>
      </c>
      <c r="F255" s="2">
        <v>902617</v>
      </c>
    </row>
    <row r="256" spans="1:6" ht="15">
      <c r="A256" t="s">
        <v>497</v>
      </c>
      <c r="B256" t="s">
        <v>498</v>
      </c>
      <c r="C256" s="2">
        <v>74982</v>
      </c>
      <c r="D256" s="2">
        <v>9223</v>
      </c>
      <c r="E256" s="2">
        <v>3056</v>
      </c>
      <c r="F256" s="2">
        <v>62703</v>
      </c>
    </row>
    <row r="257" spans="1:6" ht="15">
      <c r="A257" t="s">
        <v>499</v>
      </c>
      <c r="B257" t="s">
        <v>500</v>
      </c>
      <c r="C257" s="2">
        <v>542267</v>
      </c>
      <c r="D257" s="2">
        <v>291096</v>
      </c>
      <c r="E257" s="2">
        <v>2848</v>
      </c>
      <c r="F257" s="2">
        <v>248323</v>
      </c>
    </row>
    <row r="258" spans="1:6" ht="15">
      <c r="A258" t="s">
        <v>501</v>
      </c>
      <c r="B258" t="s">
        <v>502</v>
      </c>
      <c r="C258" s="2">
        <v>1138485</v>
      </c>
      <c r="D258" s="2">
        <v>270081</v>
      </c>
      <c r="E258" s="2">
        <v>2608</v>
      </c>
      <c r="F258" s="2">
        <v>865796</v>
      </c>
    </row>
    <row r="259" spans="1:6" ht="15">
      <c r="A259" t="s">
        <v>503</v>
      </c>
      <c r="B259" t="s">
        <v>504</v>
      </c>
      <c r="C259" s="2">
        <v>6745060</v>
      </c>
      <c r="D259" s="2">
        <v>3242909</v>
      </c>
      <c r="E259" s="2">
        <v>47459</v>
      </c>
      <c r="F259" s="2">
        <v>3454692</v>
      </c>
    </row>
    <row r="260" spans="1:6" ht="15">
      <c r="A260" t="s">
        <v>505</v>
      </c>
      <c r="B260" t="s">
        <v>506</v>
      </c>
      <c r="C260" s="2">
        <v>229800</v>
      </c>
      <c r="D260" s="2">
        <v>140403</v>
      </c>
      <c r="E260" s="2">
        <v>5529</v>
      </c>
      <c r="F260" s="2">
        <v>83868</v>
      </c>
    </row>
    <row r="261" spans="1:6" ht="15">
      <c r="A261" t="s">
        <v>507</v>
      </c>
      <c r="B261" t="s">
        <v>488</v>
      </c>
      <c r="C261" s="2">
        <v>120905</v>
      </c>
      <c r="D261" s="2">
        <v>11503</v>
      </c>
      <c r="E261" s="2">
        <v>1624</v>
      </c>
      <c r="F261" s="2">
        <v>107778</v>
      </c>
    </row>
    <row r="262" spans="1:6" ht="15">
      <c r="A262" t="s">
        <v>508</v>
      </c>
      <c r="B262" t="s">
        <v>509</v>
      </c>
      <c r="C262" s="2">
        <v>2411737</v>
      </c>
      <c r="D262" s="2">
        <v>1297729</v>
      </c>
      <c r="E262" s="2">
        <v>22345</v>
      </c>
      <c r="F262" s="2">
        <v>1091663</v>
      </c>
    </row>
    <row r="263" spans="1:6" ht="15">
      <c r="A263" t="s">
        <v>510</v>
      </c>
      <c r="B263" t="s">
        <v>511</v>
      </c>
      <c r="C263" s="2">
        <v>18440</v>
      </c>
      <c r="D263" s="2">
        <v>1185</v>
      </c>
      <c r="E263" s="2">
        <v>0</v>
      </c>
      <c r="F263" s="2">
        <v>17255</v>
      </c>
    </row>
    <row r="264" spans="1:6" ht="15">
      <c r="A264" t="s">
        <v>512</v>
      </c>
      <c r="B264" t="s">
        <v>513</v>
      </c>
      <c r="C264" s="2">
        <v>40659</v>
      </c>
      <c r="D264" s="2">
        <v>9866</v>
      </c>
      <c r="E264" s="2">
        <v>634</v>
      </c>
      <c r="F264" s="2">
        <v>30159</v>
      </c>
    </row>
    <row r="265" spans="1:6" ht="15">
      <c r="A265" t="s">
        <v>514</v>
      </c>
      <c r="B265" t="s">
        <v>515</v>
      </c>
      <c r="C265" s="2">
        <v>608704</v>
      </c>
      <c r="D265" s="2">
        <v>505186</v>
      </c>
      <c r="E265" s="2">
        <v>55942</v>
      </c>
      <c r="F265" s="2">
        <v>47576</v>
      </c>
    </row>
    <row r="266" spans="1:6" ht="15">
      <c r="A266" t="s">
        <v>516</v>
      </c>
      <c r="B266" t="s">
        <v>517</v>
      </c>
      <c r="C266" s="2">
        <v>56640</v>
      </c>
      <c r="D266" s="2">
        <v>20969</v>
      </c>
      <c r="E266" s="2">
        <v>7553</v>
      </c>
      <c r="F266" s="2">
        <v>28118</v>
      </c>
    </row>
    <row r="267" spans="1:6" ht="15">
      <c r="A267" t="s">
        <v>518</v>
      </c>
      <c r="B267" t="s">
        <v>519</v>
      </c>
      <c r="C267" s="2">
        <v>1431600</v>
      </c>
      <c r="D267" s="2">
        <v>1049787</v>
      </c>
      <c r="E267" s="2">
        <v>34210</v>
      </c>
      <c r="F267" s="2">
        <v>347603</v>
      </c>
    </row>
    <row r="268" spans="1:6" ht="15">
      <c r="A268" t="s">
        <v>520</v>
      </c>
      <c r="B268" t="s">
        <v>521</v>
      </c>
      <c r="C268" s="2">
        <v>258559</v>
      </c>
      <c r="D268" s="2">
        <v>238874</v>
      </c>
      <c r="E268" s="2">
        <v>14364</v>
      </c>
      <c r="F268" s="2">
        <v>5321.000000000029</v>
      </c>
    </row>
    <row r="269" spans="1:6" ht="15">
      <c r="A269" t="s">
        <v>522</v>
      </c>
      <c r="B269" t="s">
        <v>523</v>
      </c>
      <c r="C269" s="2">
        <v>1282246</v>
      </c>
      <c r="D269" s="2">
        <v>1162989</v>
      </c>
      <c r="E269" s="2">
        <v>16466</v>
      </c>
      <c r="F269" s="2">
        <v>102791</v>
      </c>
    </row>
    <row r="270" spans="1:6" ht="15">
      <c r="A270" t="s">
        <v>524</v>
      </c>
      <c r="B270" t="s">
        <v>525</v>
      </c>
      <c r="C270" s="2">
        <v>4989422</v>
      </c>
      <c r="D270" s="2">
        <v>1992752</v>
      </c>
      <c r="E270" s="2">
        <v>146506</v>
      </c>
      <c r="F270" s="2">
        <v>2850164</v>
      </c>
    </row>
    <row r="271" spans="1:6" ht="15">
      <c r="A271" t="s">
        <v>526</v>
      </c>
      <c r="B271" t="s">
        <v>527</v>
      </c>
      <c r="C271" s="2">
        <v>195578</v>
      </c>
      <c r="D271" s="2">
        <v>105193</v>
      </c>
      <c r="E271" s="2">
        <v>3618</v>
      </c>
      <c r="F271" s="2">
        <v>86767</v>
      </c>
    </row>
    <row r="272" spans="1:6" ht="15">
      <c r="A272" t="s">
        <v>528</v>
      </c>
      <c r="B272" t="s">
        <v>529</v>
      </c>
      <c r="C272" s="2">
        <v>8960</v>
      </c>
      <c r="D272" s="2">
        <v>0</v>
      </c>
      <c r="E272" s="2">
        <v>1909</v>
      </c>
      <c r="F272" s="2">
        <v>7051</v>
      </c>
    </row>
    <row r="273" spans="1:6" ht="15">
      <c r="A273" t="s">
        <v>530</v>
      </c>
      <c r="B273" t="s">
        <v>531</v>
      </c>
      <c r="C273" s="2">
        <v>101637</v>
      </c>
      <c r="D273" s="2">
        <v>16807</v>
      </c>
      <c r="E273" s="2">
        <v>4451</v>
      </c>
      <c r="F273" s="2">
        <v>80379</v>
      </c>
    </row>
    <row r="274" spans="1:6" ht="15">
      <c r="A274" t="s">
        <v>532</v>
      </c>
      <c r="B274" t="s">
        <v>533</v>
      </c>
      <c r="C274" s="2">
        <v>124621</v>
      </c>
      <c r="D274" s="2">
        <v>85229</v>
      </c>
      <c r="E274" s="2">
        <v>1778</v>
      </c>
      <c r="F274" s="2">
        <v>37614</v>
      </c>
    </row>
    <row r="275" spans="1:6" ht="15">
      <c r="A275" t="s">
        <v>534</v>
      </c>
      <c r="B275" t="s">
        <v>535</v>
      </c>
      <c r="C275" s="2">
        <v>27017</v>
      </c>
      <c r="D275" s="2">
        <v>2483</v>
      </c>
      <c r="E275" s="2">
        <v>0</v>
      </c>
      <c r="F275" s="2">
        <v>24534</v>
      </c>
    </row>
    <row r="276" spans="1:6" ht="15">
      <c r="A276" t="s">
        <v>536</v>
      </c>
      <c r="B276" t="s">
        <v>537</v>
      </c>
      <c r="C276" s="2">
        <v>23148</v>
      </c>
      <c r="D276" s="2">
        <v>0</v>
      </c>
      <c r="E276" s="2">
        <v>0</v>
      </c>
      <c r="F276" s="2">
        <v>23148</v>
      </c>
    </row>
    <row r="277" spans="1:6" ht="15">
      <c r="A277" t="s">
        <v>538</v>
      </c>
      <c r="B277" t="s">
        <v>539</v>
      </c>
      <c r="C277" s="2">
        <v>396959</v>
      </c>
      <c r="D277" s="2">
        <v>305882</v>
      </c>
      <c r="E277" s="2">
        <v>5268</v>
      </c>
      <c r="F277" s="2">
        <v>85809</v>
      </c>
    </row>
    <row r="278" spans="1:6" ht="15">
      <c r="A278" t="s">
        <v>540</v>
      </c>
      <c r="B278" t="s">
        <v>541</v>
      </c>
      <c r="C278" s="2">
        <v>22202</v>
      </c>
      <c r="D278" s="2">
        <v>6314</v>
      </c>
      <c r="E278" s="2">
        <v>1125</v>
      </c>
      <c r="F278" s="2">
        <v>14763</v>
      </c>
    </row>
    <row r="279" spans="1:6" ht="15">
      <c r="A279" t="s">
        <v>542</v>
      </c>
      <c r="B279" t="s">
        <v>543</v>
      </c>
      <c r="C279" s="2">
        <v>70787</v>
      </c>
      <c r="D279" s="2">
        <v>51710</v>
      </c>
      <c r="E279" s="2">
        <v>237</v>
      </c>
      <c r="F279" s="2">
        <v>18840</v>
      </c>
    </row>
    <row r="280" spans="1:6" ht="15">
      <c r="A280" t="s">
        <v>544</v>
      </c>
      <c r="B280" t="s">
        <v>545</v>
      </c>
      <c r="C280" s="2">
        <v>500713</v>
      </c>
      <c r="D280" s="2">
        <v>240785</v>
      </c>
      <c r="E280" s="2">
        <v>20256</v>
      </c>
      <c r="F280" s="2">
        <v>239672</v>
      </c>
    </row>
    <row r="281" spans="1:6" ht="15">
      <c r="A281" t="s">
        <v>546</v>
      </c>
      <c r="B281" t="s">
        <v>547</v>
      </c>
      <c r="C281" s="2">
        <v>154958</v>
      </c>
      <c r="D281" s="2">
        <v>84953</v>
      </c>
      <c r="E281" s="2">
        <v>0</v>
      </c>
      <c r="F281" s="2">
        <v>70005</v>
      </c>
    </row>
    <row r="282" spans="1:6" ht="15">
      <c r="A282" t="s">
        <v>548</v>
      </c>
      <c r="B282" t="s">
        <v>549</v>
      </c>
      <c r="C282" s="2">
        <v>20469</v>
      </c>
      <c r="D282" s="2">
        <v>402</v>
      </c>
      <c r="E282" s="2">
        <v>0</v>
      </c>
      <c r="F282" s="2">
        <v>20067</v>
      </c>
    </row>
    <row r="283" spans="1:6" ht="15">
      <c r="A283" t="s">
        <v>550</v>
      </c>
      <c r="B283" t="s">
        <v>551</v>
      </c>
      <c r="C283" s="2">
        <v>8208306</v>
      </c>
      <c r="D283" s="2">
        <v>5578067</v>
      </c>
      <c r="E283" s="2">
        <v>218908</v>
      </c>
      <c r="F283" s="2">
        <v>2411331</v>
      </c>
    </row>
    <row r="284" spans="1:6" ht="15">
      <c r="A284" t="s">
        <v>552</v>
      </c>
      <c r="B284" t="s">
        <v>553</v>
      </c>
      <c r="C284" s="2">
        <v>361537</v>
      </c>
      <c r="D284" s="2">
        <v>45560</v>
      </c>
      <c r="E284" s="2">
        <v>0</v>
      </c>
      <c r="F284" s="2">
        <v>315977</v>
      </c>
    </row>
    <row r="285" spans="1:6" ht="15">
      <c r="A285" t="s">
        <v>554</v>
      </c>
      <c r="B285" t="s">
        <v>555</v>
      </c>
      <c r="C285" s="2">
        <v>4590799</v>
      </c>
      <c r="D285" s="2">
        <v>2037510</v>
      </c>
      <c r="E285" s="2">
        <v>28011</v>
      </c>
      <c r="F285" s="2">
        <v>2525278</v>
      </c>
    </row>
    <row r="286" spans="1:6" ht="15">
      <c r="A286" t="s">
        <v>556</v>
      </c>
      <c r="B286" t="s">
        <v>557</v>
      </c>
      <c r="C286" s="2">
        <v>68799</v>
      </c>
      <c r="D286" s="2">
        <v>10008</v>
      </c>
      <c r="E286" s="2">
        <v>967</v>
      </c>
      <c r="F286" s="2">
        <v>57824</v>
      </c>
    </row>
    <row r="287" spans="1:6" ht="15">
      <c r="A287" t="s">
        <v>558</v>
      </c>
      <c r="B287" t="s">
        <v>559</v>
      </c>
      <c r="C287" s="2">
        <v>97424</v>
      </c>
      <c r="D287" s="2">
        <v>56609</v>
      </c>
      <c r="E287" s="2">
        <v>0</v>
      </c>
      <c r="F287" s="2">
        <v>40815</v>
      </c>
    </row>
    <row r="288" spans="1:6" ht="15">
      <c r="A288" t="s">
        <v>560</v>
      </c>
      <c r="B288" t="s">
        <v>561</v>
      </c>
      <c r="C288" s="2">
        <v>108349</v>
      </c>
      <c r="D288" s="2">
        <v>70825</v>
      </c>
      <c r="E288" s="2">
        <v>0</v>
      </c>
      <c r="F288" s="2">
        <v>37524</v>
      </c>
    </row>
    <row r="289" spans="1:6" ht="15">
      <c r="A289" t="s">
        <v>562</v>
      </c>
      <c r="B289" t="s">
        <v>563</v>
      </c>
      <c r="C289" s="2">
        <v>28066</v>
      </c>
      <c r="D289" s="2">
        <v>1062</v>
      </c>
      <c r="E289" s="2">
        <v>817</v>
      </c>
      <c r="F289" s="2">
        <v>26187</v>
      </c>
    </row>
    <row r="290" spans="1:6" ht="15">
      <c r="A290" t="s">
        <v>564</v>
      </c>
      <c r="B290" t="s">
        <v>565</v>
      </c>
      <c r="C290" s="2">
        <v>521004</v>
      </c>
      <c r="D290" s="2">
        <v>39290</v>
      </c>
      <c r="E290" s="2">
        <v>5692</v>
      </c>
      <c r="F290" s="2">
        <v>476022</v>
      </c>
    </row>
    <row r="291" spans="1:6" ht="15">
      <c r="A291" t="s">
        <v>566</v>
      </c>
      <c r="B291" t="s">
        <v>567</v>
      </c>
      <c r="C291" s="2">
        <v>25055</v>
      </c>
      <c r="D291" s="2">
        <v>4586</v>
      </c>
      <c r="E291" s="2">
        <v>390</v>
      </c>
      <c r="F291" s="2">
        <v>20079</v>
      </c>
    </row>
    <row r="292" spans="1:6" ht="15">
      <c r="A292" t="s">
        <v>568</v>
      </c>
      <c r="B292" t="s">
        <v>569</v>
      </c>
      <c r="C292" s="2">
        <v>52618</v>
      </c>
      <c r="D292" s="2">
        <v>14544</v>
      </c>
      <c r="E292" s="2">
        <v>1171</v>
      </c>
      <c r="F292" s="2">
        <v>36903</v>
      </c>
    </row>
    <row r="293" spans="1:6" ht="15">
      <c r="A293" t="s">
        <v>570</v>
      </c>
      <c r="B293" t="s">
        <v>571</v>
      </c>
      <c r="C293" s="2">
        <v>1491486</v>
      </c>
      <c r="D293" s="2">
        <v>589117</v>
      </c>
      <c r="E293" s="2">
        <v>2285</v>
      </c>
      <c r="F293" s="2">
        <v>900084</v>
      </c>
    </row>
    <row r="294" spans="1:6" ht="15">
      <c r="A294" t="s">
        <v>572</v>
      </c>
      <c r="B294" t="s">
        <v>573</v>
      </c>
      <c r="C294" s="2">
        <v>77526</v>
      </c>
      <c r="D294" s="2">
        <v>18491</v>
      </c>
      <c r="E294" s="2">
        <v>2029</v>
      </c>
      <c r="F294" s="2">
        <v>57006</v>
      </c>
    </row>
    <row r="295" spans="1:6" ht="15">
      <c r="A295" t="s">
        <v>574</v>
      </c>
      <c r="B295" t="s">
        <v>575</v>
      </c>
      <c r="C295" s="2">
        <v>5945810</v>
      </c>
      <c r="D295" s="2">
        <v>3095744</v>
      </c>
      <c r="E295" s="2">
        <v>72094</v>
      </c>
      <c r="F295" s="2">
        <v>2777972</v>
      </c>
    </row>
    <row r="296" spans="1:6" ht="15">
      <c r="A296" t="s">
        <v>576</v>
      </c>
      <c r="B296" t="s">
        <v>577</v>
      </c>
      <c r="C296" s="2">
        <v>2624455</v>
      </c>
      <c r="D296" s="2">
        <v>1289133</v>
      </c>
      <c r="E296" s="2">
        <v>31347</v>
      </c>
      <c r="F296" s="2">
        <v>1303975</v>
      </c>
    </row>
    <row r="297" spans="1:6" ht="15">
      <c r="A297" t="s">
        <v>578</v>
      </c>
      <c r="B297" t="s">
        <v>579</v>
      </c>
      <c r="C297" s="2">
        <v>2090053</v>
      </c>
      <c r="D297" s="2">
        <v>664418</v>
      </c>
      <c r="E297" s="2">
        <v>6203</v>
      </c>
      <c r="F297" s="2">
        <v>1419432</v>
      </c>
    </row>
    <row r="298" spans="1:6" ht="15">
      <c r="A298" t="s">
        <v>580</v>
      </c>
      <c r="B298" t="s">
        <v>581</v>
      </c>
      <c r="C298" s="2">
        <v>368258</v>
      </c>
      <c r="D298" s="2">
        <v>73226</v>
      </c>
      <c r="E298" s="2">
        <v>4392</v>
      </c>
      <c r="F298" s="2">
        <v>290640</v>
      </c>
    </row>
    <row r="299" spans="1:6" ht="15">
      <c r="A299" t="s">
        <v>582</v>
      </c>
      <c r="B299" t="s">
        <v>583</v>
      </c>
      <c r="C299" s="2">
        <v>2006277</v>
      </c>
      <c r="D299" s="2">
        <v>906881</v>
      </c>
      <c r="E299" s="2">
        <v>237</v>
      </c>
      <c r="F299" s="2">
        <v>1099159</v>
      </c>
    </row>
    <row r="300" spans="2:6" ht="15">
      <c r="B300" s="19" t="s">
        <v>593</v>
      </c>
      <c r="C300" s="28">
        <v>598490168</v>
      </c>
      <c r="D300" s="28">
        <v>381483584</v>
      </c>
      <c r="E300" s="28">
        <v>16587669</v>
      </c>
      <c r="F300" s="28">
        <v>200418915</v>
      </c>
    </row>
  </sheetData>
  <sheetProtection/>
  <mergeCells count="3">
    <mergeCell ref="A7:A8"/>
    <mergeCell ref="B7:B8"/>
    <mergeCell ref="C7:C8"/>
  </mergeCells>
  <printOptions horizontalCentered="1" verticalCentered="1"/>
  <pageMargins left="0.1968503937007874" right="0.1968503937007874" top="0.5905511811023623" bottom="0.5905511811023623" header="0.31496062992125984" footer="0.31496062992125984"/>
  <pageSetup horizontalDpi="600" verticalDpi="600" orientation="portrait" paperSize="9" r:id="rId1"/>
  <headerFooter>
    <oddHeader>&amp;C&amp;9 2018-12-20&amp;R&amp;9&amp;A</oddHeader>
    <oddFooter>&amp;L&amp;9&amp;F&amp;C&amp;9&amp;P (&amp;N)</oddFooter>
  </headerFooter>
</worksheet>
</file>

<file path=xl/worksheets/sheet4.xml><?xml version="1.0" encoding="utf-8"?>
<worksheet xmlns="http://schemas.openxmlformats.org/spreadsheetml/2006/main" xmlns:r="http://schemas.openxmlformats.org/officeDocument/2006/relationships">
  <dimension ref="A1:F301"/>
  <sheetViews>
    <sheetView view="pageLayout" workbookViewId="0" topLeftCell="A1">
      <selection activeCell="G2" sqref="G2"/>
    </sheetView>
  </sheetViews>
  <sheetFormatPr defaultColWidth="9.140625" defaultRowHeight="15"/>
  <cols>
    <col min="2" max="2" width="15.421875" style="0" bestFit="1" customWidth="1"/>
    <col min="3" max="3" width="15.57421875" style="0" customWidth="1"/>
    <col min="4" max="4" width="10.8515625" style="0" bestFit="1" customWidth="1"/>
    <col min="5" max="5" width="10.28125" style="0" bestFit="1" customWidth="1"/>
    <col min="6" max="6" width="10.8515625" style="0" bestFit="1" customWidth="1"/>
  </cols>
  <sheetData>
    <row r="1" ht="15">
      <c r="A1" s="19" t="s">
        <v>590</v>
      </c>
    </row>
    <row r="2" spans="1:5" ht="15">
      <c r="A2" t="s">
        <v>591</v>
      </c>
      <c r="E2" s="257"/>
    </row>
    <row r="4" ht="15">
      <c r="A4" s="45" t="s">
        <v>756</v>
      </c>
    </row>
    <row r="5" ht="15">
      <c r="A5" s="46" t="s">
        <v>0</v>
      </c>
    </row>
    <row r="7" spans="1:6" ht="15">
      <c r="A7" s="329" t="s">
        <v>1</v>
      </c>
      <c r="B7" s="329" t="s">
        <v>2</v>
      </c>
      <c r="C7" s="331" t="s">
        <v>757</v>
      </c>
      <c r="D7" s="47" t="s">
        <v>586</v>
      </c>
      <c r="E7" s="47"/>
      <c r="F7" s="47"/>
    </row>
    <row r="8" spans="1:6" ht="45">
      <c r="A8" s="330"/>
      <c r="B8" s="330"/>
      <c r="C8" s="332"/>
      <c r="D8" s="20" t="s">
        <v>587</v>
      </c>
      <c r="E8" s="292" t="s">
        <v>588</v>
      </c>
      <c r="F8" s="292" t="s">
        <v>589</v>
      </c>
    </row>
    <row r="10" spans="1:6" ht="15">
      <c r="A10" t="s">
        <v>4</v>
      </c>
      <c r="B10" t="s">
        <v>5</v>
      </c>
      <c r="C10" s="2">
        <v>2440385</v>
      </c>
      <c r="D10" s="2">
        <v>1768544</v>
      </c>
      <c r="E10" s="2">
        <v>27087</v>
      </c>
      <c r="F10" s="2">
        <v>644754</v>
      </c>
    </row>
    <row r="11" spans="1:6" ht="15">
      <c r="A11" t="s">
        <v>6</v>
      </c>
      <c r="B11" t="s">
        <v>7</v>
      </c>
      <c r="C11" s="2">
        <v>2675304</v>
      </c>
      <c r="D11" s="2">
        <v>2326544</v>
      </c>
      <c r="E11" s="2">
        <v>108960</v>
      </c>
      <c r="F11" s="2">
        <v>239800</v>
      </c>
    </row>
    <row r="12" spans="1:6" ht="15">
      <c r="A12" t="s">
        <v>8</v>
      </c>
      <c r="B12" t="s">
        <v>9</v>
      </c>
      <c r="C12" s="2">
        <v>5013770</v>
      </c>
      <c r="D12" s="2">
        <v>4711366</v>
      </c>
      <c r="E12" s="2">
        <v>95188</v>
      </c>
      <c r="F12" s="2">
        <v>207216</v>
      </c>
    </row>
    <row r="13" spans="1:6" ht="15">
      <c r="A13" t="s">
        <v>10</v>
      </c>
      <c r="B13" t="s">
        <v>11</v>
      </c>
      <c r="C13" s="2">
        <v>7510275</v>
      </c>
      <c r="D13" s="2">
        <v>7104741</v>
      </c>
      <c r="E13" s="2">
        <v>123480</v>
      </c>
      <c r="F13" s="2">
        <v>282054</v>
      </c>
    </row>
    <row r="14" spans="1:6" ht="15">
      <c r="A14" t="s">
        <v>12</v>
      </c>
      <c r="B14" t="s">
        <v>13</v>
      </c>
      <c r="C14" s="2">
        <v>3934830</v>
      </c>
      <c r="D14" s="2">
        <v>3029386</v>
      </c>
      <c r="E14" s="2">
        <v>4734</v>
      </c>
      <c r="F14" s="2">
        <v>900710</v>
      </c>
    </row>
    <row r="15" spans="1:6" ht="15">
      <c r="A15" t="s">
        <v>14</v>
      </c>
      <c r="B15" t="s">
        <v>15</v>
      </c>
      <c r="C15" s="2">
        <v>3165136</v>
      </c>
      <c r="D15" s="2">
        <v>2949638</v>
      </c>
      <c r="E15" s="2">
        <v>146324</v>
      </c>
      <c r="F15" s="2">
        <v>69174</v>
      </c>
    </row>
    <row r="16" spans="1:6" ht="15">
      <c r="A16" t="s">
        <v>16</v>
      </c>
      <c r="B16" t="s">
        <v>17</v>
      </c>
      <c r="C16" s="2">
        <v>6635541</v>
      </c>
      <c r="D16" s="2">
        <v>5532108</v>
      </c>
      <c r="E16" s="2">
        <v>17892</v>
      </c>
      <c r="F16" s="2">
        <v>1085541</v>
      </c>
    </row>
    <row r="17" spans="1:6" ht="15">
      <c r="A17" t="s">
        <v>18</v>
      </c>
      <c r="B17" t="s">
        <v>19</v>
      </c>
      <c r="C17" s="2">
        <v>4585746</v>
      </c>
      <c r="D17" s="2">
        <v>3609522</v>
      </c>
      <c r="E17" s="2">
        <v>55053</v>
      </c>
      <c r="F17" s="2">
        <v>921171</v>
      </c>
    </row>
    <row r="18" spans="1:6" ht="15">
      <c r="A18" t="s">
        <v>20</v>
      </c>
      <c r="B18" t="s">
        <v>21</v>
      </c>
      <c r="C18" s="2">
        <v>1207060</v>
      </c>
      <c r="D18" s="2">
        <v>1040101</v>
      </c>
      <c r="E18" s="2">
        <v>11309</v>
      </c>
      <c r="F18" s="2">
        <v>155650</v>
      </c>
    </row>
    <row r="19" spans="1:6" ht="15">
      <c r="A19" t="s">
        <v>22</v>
      </c>
      <c r="B19" t="s">
        <v>23</v>
      </c>
      <c r="C19" s="2">
        <v>6537653</v>
      </c>
      <c r="D19" s="2">
        <v>5456981</v>
      </c>
      <c r="E19" s="2">
        <v>134649</v>
      </c>
      <c r="F19" s="2">
        <v>946023</v>
      </c>
    </row>
    <row r="20" spans="1:6" ht="15">
      <c r="A20" t="s">
        <v>24</v>
      </c>
      <c r="B20" t="s">
        <v>25</v>
      </c>
      <c r="C20" s="2">
        <v>3206265</v>
      </c>
      <c r="D20" s="2">
        <v>2843337</v>
      </c>
      <c r="E20" s="2">
        <v>7100</v>
      </c>
      <c r="F20" s="2">
        <v>355828</v>
      </c>
    </row>
    <row r="21" spans="1:6" ht="15">
      <c r="A21" t="s">
        <v>26</v>
      </c>
      <c r="B21" t="s">
        <v>27</v>
      </c>
      <c r="C21" s="2">
        <v>1803770</v>
      </c>
      <c r="D21" s="2">
        <v>1496905</v>
      </c>
      <c r="E21" s="2">
        <v>70818</v>
      </c>
      <c r="F21" s="2">
        <v>236047</v>
      </c>
    </row>
    <row r="22" spans="1:6" ht="15">
      <c r="A22" t="s">
        <v>28</v>
      </c>
      <c r="B22" t="s">
        <v>29</v>
      </c>
      <c r="C22" s="2">
        <v>987120</v>
      </c>
      <c r="D22" s="2">
        <v>888623</v>
      </c>
      <c r="E22" s="2">
        <v>50236</v>
      </c>
      <c r="F22" s="2">
        <v>48261</v>
      </c>
    </row>
    <row r="23" spans="1:6" ht="15">
      <c r="A23" t="s">
        <v>30</v>
      </c>
      <c r="B23" t="s">
        <v>31</v>
      </c>
      <c r="C23" s="2">
        <v>4608346</v>
      </c>
      <c r="D23" s="2">
        <v>3938919</v>
      </c>
      <c r="E23" s="2">
        <v>10718</v>
      </c>
      <c r="F23" s="2">
        <v>658709</v>
      </c>
    </row>
    <row r="24" spans="1:6" ht="15">
      <c r="A24" t="s">
        <v>32</v>
      </c>
      <c r="B24" t="s">
        <v>33</v>
      </c>
      <c r="C24" s="2">
        <v>2124229</v>
      </c>
      <c r="D24" s="2">
        <v>1873493</v>
      </c>
      <c r="E24" s="2">
        <v>1841</v>
      </c>
      <c r="F24" s="2">
        <v>248895</v>
      </c>
    </row>
    <row r="25" spans="1:6" ht="15">
      <c r="A25" t="s">
        <v>34</v>
      </c>
      <c r="B25" t="s">
        <v>35</v>
      </c>
      <c r="C25" s="2">
        <v>4435522</v>
      </c>
      <c r="D25" s="2">
        <v>3549430</v>
      </c>
      <c r="E25" s="2">
        <v>5260</v>
      </c>
      <c r="F25" s="2">
        <v>880832</v>
      </c>
    </row>
    <row r="26" spans="1:6" ht="15">
      <c r="A26" t="s">
        <v>36</v>
      </c>
      <c r="B26" t="s">
        <v>37</v>
      </c>
      <c r="C26" s="2">
        <v>33755984</v>
      </c>
      <c r="D26" s="2">
        <v>12148293</v>
      </c>
      <c r="E26" s="2">
        <v>4206</v>
      </c>
      <c r="F26" s="2">
        <v>21603485</v>
      </c>
    </row>
    <row r="27" spans="1:6" ht="15">
      <c r="A27" t="s">
        <v>38</v>
      </c>
      <c r="B27" t="s">
        <v>39</v>
      </c>
      <c r="C27" s="2">
        <v>4827915</v>
      </c>
      <c r="D27" s="2">
        <v>3470348</v>
      </c>
      <c r="E27" s="2">
        <v>188244</v>
      </c>
      <c r="F27" s="2">
        <v>1169323</v>
      </c>
    </row>
    <row r="28" spans="1:6" ht="15">
      <c r="A28" t="s">
        <v>40</v>
      </c>
      <c r="B28" t="s">
        <v>41</v>
      </c>
      <c r="C28" s="2">
        <v>6343473</v>
      </c>
      <c r="D28" s="2">
        <v>4907142</v>
      </c>
      <c r="E28" s="2">
        <v>5786</v>
      </c>
      <c r="F28" s="2">
        <v>1430545</v>
      </c>
    </row>
    <row r="29" spans="1:6" ht="15">
      <c r="A29" t="s">
        <v>42</v>
      </c>
      <c r="B29" t="s">
        <v>43</v>
      </c>
      <c r="C29" s="2">
        <v>1747521</v>
      </c>
      <c r="D29" s="2">
        <v>646244</v>
      </c>
      <c r="E29" s="2">
        <v>789</v>
      </c>
      <c r="F29" s="2">
        <v>1100488</v>
      </c>
    </row>
    <row r="30" spans="1:6" ht="15">
      <c r="A30" t="s">
        <v>44</v>
      </c>
      <c r="B30" t="s">
        <v>45</v>
      </c>
      <c r="C30" s="2">
        <v>2210147</v>
      </c>
      <c r="D30" s="2">
        <v>148138</v>
      </c>
      <c r="E30" s="2">
        <v>0</v>
      </c>
      <c r="F30" s="2">
        <v>2062009</v>
      </c>
    </row>
    <row r="31" spans="1:6" ht="15">
      <c r="A31" t="s">
        <v>46</v>
      </c>
      <c r="B31" t="s">
        <v>47</v>
      </c>
      <c r="C31" s="2">
        <v>2645823</v>
      </c>
      <c r="D31" s="2">
        <v>2046654</v>
      </c>
      <c r="E31" s="2">
        <v>526</v>
      </c>
      <c r="F31" s="2">
        <v>598643</v>
      </c>
    </row>
    <row r="32" spans="1:6" ht="15">
      <c r="A32" t="s">
        <v>48</v>
      </c>
      <c r="B32" t="s">
        <v>49</v>
      </c>
      <c r="C32" s="2">
        <v>1473257</v>
      </c>
      <c r="D32" s="2">
        <v>1365275</v>
      </c>
      <c r="E32" s="2">
        <v>15516</v>
      </c>
      <c r="F32" s="2">
        <v>92466</v>
      </c>
    </row>
    <row r="33" spans="1:6" ht="15">
      <c r="A33" t="s">
        <v>50</v>
      </c>
      <c r="B33" t="s">
        <v>51</v>
      </c>
      <c r="C33" s="2">
        <v>8211254</v>
      </c>
      <c r="D33" s="2">
        <v>7160645</v>
      </c>
      <c r="E33" s="2">
        <v>609542</v>
      </c>
      <c r="F33" s="2">
        <v>441067</v>
      </c>
    </row>
    <row r="34" spans="1:6" ht="15">
      <c r="A34" t="s">
        <v>52</v>
      </c>
      <c r="B34" t="s">
        <v>53</v>
      </c>
      <c r="C34" s="2">
        <v>2624179</v>
      </c>
      <c r="D34" s="2">
        <v>1847386</v>
      </c>
      <c r="E34" s="2">
        <v>118803</v>
      </c>
      <c r="F34" s="2">
        <v>657990</v>
      </c>
    </row>
    <row r="35" spans="1:6" ht="15">
      <c r="A35" t="s">
        <v>54</v>
      </c>
      <c r="B35" t="s">
        <v>55</v>
      </c>
      <c r="C35" s="2">
        <v>2706541</v>
      </c>
      <c r="D35" s="2">
        <v>2232278</v>
      </c>
      <c r="E35" s="2">
        <v>123837</v>
      </c>
      <c r="F35" s="2">
        <v>350425.99999999907</v>
      </c>
    </row>
    <row r="36" spans="1:6" ht="15">
      <c r="A36" t="s">
        <v>56</v>
      </c>
      <c r="B36" t="s">
        <v>57</v>
      </c>
      <c r="C36" s="2">
        <v>1804549</v>
      </c>
      <c r="D36" s="2">
        <v>1662605</v>
      </c>
      <c r="E36" s="2">
        <v>32837</v>
      </c>
      <c r="F36" s="2">
        <v>109107</v>
      </c>
    </row>
    <row r="37" spans="1:6" ht="15">
      <c r="A37" t="s">
        <v>58</v>
      </c>
      <c r="B37" t="s">
        <v>59</v>
      </c>
      <c r="C37" s="2">
        <v>258660</v>
      </c>
      <c r="D37" s="2">
        <v>255323</v>
      </c>
      <c r="E37" s="2">
        <v>2572</v>
      </c>
      <c r="F37" s="2">
        <v>765</v>
      </c>
    </row>
    <row r="38" spans="1:6" ht="15">
      <c r="A38" t="s">
        <v>60</v>
      </c>
      <c r="B38" t="s">
        <v>61</v>
      </c>
      <c r="C38" s="2">
        <v>1305738</v>
      </c>
      <c r="D38" s="2">
        <v>1165696</v>
      </c>
      <c r="E38" s="2">
        <v>84935</v>
      </c>
      <c r="F38" s="2">
        <v>55107</v>
      </c>
    </row>
    <row r="39" spans="1:6" ht="15">
      <c r="A39" t="s">
        <v>62</v>
      </c>
      <c r="B39" t="s">
        <v>63</v>
      </c>
      <c r="C39" s="2">
        <v>397628</v>
      </c>
      <c r="D39" s="2">
        <v>357954</v>
      </c>
      <c r="E39" s="2">
        <v>37913</v>
      </c>
      <c r="F39" s="2">
        <v>1761</v>
      </c>
    </row>
    <row r="40" spans="1:6" ht="15">
      <c r="A40" t="s">
        <v>64</v>
      </c>
      <c r="B40" t="s">
        <v>65</v>
      </c>
      <c r="C40" s="2">
        <v>713936</v>
      </c>
      <c r="D40" s="2">
        <v>634727</v>
      </c>
      <c r="E40" s="2">
        <v>58812</v>
      </c>
      <c r="F40" s="2">
        <v>20397</v>
      </c>
    </row>
    <row r="41" spans="1:6" ht="15">
      <c r="A41" t="s">
        <v>66</v>
      </c>
      <c r="B41" t="s">
        <v>67</v>
      </c>
      <c r="C41" s="2">
        <v>10947564</v>
      </c>
      <c r="D41" s="2">
        <v>7215749</v>
      </c>
      <c r="E41" s="2">
        <v>337149</v>
      </c>
      <c r="F41" s="2">
        <v>3394666</v>
      </c>
    </row>
    <row r="42" spans="1:6" ht="15">
      <c r="A42" t="s">
        <v>68</v>
      </c>
      <c r="B42" t="s">
        <v>69</v>
      </c>
      <c r="C42" s="2">
        <v>2976143</v>
      </c>
      <c r="D42" s="2">
        <v>2334211</v>
      </c>
      <c r="E42" s="2">
        <v>296188</v>
      </c>
      <c r="F42" s="2">
        <v>345744</v>
      </c>
    </row>
    <row r="43" spans="1:6" ht="15">
      <c r="A43" t="s">
        <v>70</v>
      </c>
      <c r="B43" t="s">
        <v>71</v>
      </c>
      <c r="C43" s="2">
        <v>1867249</v>
      </c>
      <c r="D43" s="2">
        <v>1689148</v>
      </c>
      <c r="E43" s="2">
        <v>120929</v>
      </c>
      <c r="F43" s="2">
        <v>57172</v>
      </c>
    </row>
    <row r="44" spans="1:6" ht="15">
      <c r="A44" t="s">
        <v>72</v>
      </c>
      <c r="B44" t="s">
        <v>73</v>
      </c>
      <c r="C44" s="2">
        <v>156688</v>
      </c>
      <c r="D44" s="2">
        <v>121316</v>
      </c>
      <c r="E44" s="2">
        <v>32717</v>
      </c>
      <c r="F44" s="2">
        <v>2655</v>
      </c>
    </row>
    <row r="45" spans="1:6" ht="15">
      <c r="A45" t="s">
        <v>74</v>
      </c>
      <c r="B45" t="s">
        <v>75</v>
      </c>
      <c r="C45" s="2">
        <v>1056344</v>
      </c>
      <c r="D45" s="2">
        <v>813959</v>
      </c>
      <c r="E45" s="2">
        <v>171593</v>
      </c>
      <c r="F45" s="2">
        <v>70792.00000000023</v>
      </c>
    </row>
    <row r="46" spans="1:6" ht="15">
      <c r="A46" t="s">
        <v>76</v>
      </c>
      <c r="B46" t="s">
        <v>77</v>
      </c>
      <c r="C46" s="2">
        <v>3377949</v>
      </c>
      <c r="D46" s="2">
        <v>2635072</v>
      </c>
      <c r="E46" s="2">
        <v>326066</v>
      </c>
      <c r="F46" s="2">
        <v>416811</v>
      </c>
    </row>
    <row r="47" spans="1:6" ht="15">
      <c r="A47" t="s">
        <v>78</v>
      </c>
      <c r="B47" t="s">
        <v>79</v>
      </c>
      <c r="C47" s="2">
        <v>635202</v>
      </c>
      <c r="D47" s="2">
        <v>610268</v>
      </c>
      <c r="E47" s="2">
        <v>7522</v>
      </c>
      <c r="F47" s="2">
        <v>17412</v>
      </c>
    </row>
    <row r="48" spans="1:6" ht="15">
      <c r="A48" t="s">
        <v>80</v>
      </c>
      <c r="B48" t="s">
        <v>81</v>
      </c>
      <c r="C48" s="2">
        <v>677018</v>
      </c>
      <c r="D48" s="2">
        <v>467428</v>
      </c>
      <c r="E48" s="2">
        <v>196519</v>
      </c>
      <c r="F48" s="2">
        <v>13071</v>
      </c>
    </row>
    <row r="49" spans="1:6" ht="15">
      <c r="A49" t="s">
        <v>82</v>
      </c>
      <c r="B49" t="s">
        <v>83</v>
      </c>
      <c r="C49" s="2">
        <v>1351597</v>
      </c>
      <c r="D49" s="2">
        <v>1112569</v>
      </c>
      <c r="E49" s="2">
        <v>171675</v>
      </c>
      <c r="F49" s="2">
        <v>67353</v>
      </c>
    </row>
    <row r="50" spans="1:6" ht="15">
      <c r="A50" t="s">
        <v>84</v>
      </c>
      <c r="B50" t="s">
        <v>85</v>
      </c>
      <c r="C50" s="2">
        <v>5459197</v>
      </c>
      <c r="D50" s="2">
        <v>4171664</v>
      </c>
      <c r="E50" s="2">
        <v>239927</v>
      </c>
      <c r="F50" s="2">
        <v>1047606</v>
      </c>
    </row>
    <row r="51" spans="1:6" ht="15">
      <c r="A51" t="s">
        <v>86</v>
      </c>
      <c r="B51" t="s">
        <v>87</v>
      </c>
      <c r="C51" s="2">
        <v>3005569</v>
      </c>
      <c r="D51" s="2">
        <v>2505800</v>
      </c>
      <c r="E51" s="2">
        <v>188108</v>
      </c>
      <c r="F51" s="2">
        <v>311661</v>
      </c>
    </row>
    <row r="52" spans="1:6" ht="15">
      <c r="A52" t="s">
        <v>88</v>
      </c>
      <c r="B52" t="s">
        <v>89</v>
      </c>
      <c r="C52" s="2">
        <v>1381616</v>
      </c>
      <c r="D52" s="2">
        <v>1229436</v>
      </c>
      <c r="E52" s="2">
        <v>84368</v>
      </c>
      <c r="F52" s="2">
        <v>67812</v>
      </c>
    </row>
    <row r="53" spans="1:6" ht="15">
      <c r="A53" t="s">
        <v>90</v>
      </c>
      <c r="B53" t="s">
        <v>91</v>
      </c>
      <c r="C53" s="2">
        <v>33824</v>
      </c>
      <c r="D53" s="2">
        <v>25856</v>
      </c>
      <c r="E53" s="2">
        <v>7383</v>
      </c>
      <c r="F53" s="2">
        <v>585</v>
      </c>
    </row>
    <row r="54" spans="1:6" ht="15">
      <c r="A54" t="s">
        <v>92</v>
      </c>
      <c r="B54" t="s">
        <v>93</v>
      </c>
      <c r="C54" s="2">
        <v>88105</v>
      </c>
      <c r="D54" s="2">
        <v>75492</v>
      </c>
      <c r="E54" s="2">
        <v>12613</v>
      </c>
      <c r="F54" s="2">
        <v>0</v>
      </c>
    </row>
    <row r="55" spans="1:6" ht="15">
      <c r="A55" t="s">
        <v>94</v>
      </c>
      <c r="B55" t="s">
        <v>95</v>
      </c>
      <c r="C55" s="2">
        <v>383563</v>
      </c>
      <c r="D55" s="2">
        <v>311497</v>
      </c>
      <c r="E55" s="2">
        <v>61430</v>
      </c>
      <c r="F55" s="2">
        <v>10635.999999999884</v>
      </c>
    </row>
    <row r="56" spans="1:6" ht="15">
      <c r="A56" t="s">
        <v>96</v>
      </c>
      <c r="B56" t="s">
        <v>97</v>
      </c>
      <c r="C56" s="2">
        <v>178439</v>
      </c>
      <c r="D56" s="2">
        <v>156777</v>
      </c>
      <c r="E56" s="2">
        <v>20939</v>
      </c>
      <c r="F56" s="2">
        <v>723</v>
      </c>
    </row>
    <row r="57" spans="1:6" ht="15">
      <c r="A57" t="s">
        <v>98</v>
      </c>
      <c r="B57" t="s">
        <v>99</v>
      </c>
      <c r="C57" s="2">
        <v>369312</v>
      </c>
      <c r="D57" s="2">
        <v>333419</v>
      </c>
      <c r="E57" s="2">
        <v>31435</v>
      </c>
      <c r="F57" s="2">
        <v>4458</v>
      </c>
    </row>
    <row r="58" spans="1:6" ht="15">
      <c r="A58" t="s">
        <v>100</v>
      </c>
      <c r="B58" t="s">
        <v>101</v>
      </c>
      <c r="C58" s="2">
        <v>703119</v>
      </c>
      <c r="D58" s="2">
        <v>625351</v>
      </c>
      <c r="E58" s="2">
        <v>48998</v>
      </c>
      <c r="F58" s="2">
        <v>28770</v>
      </c>
    </row>
    <row r="59" spans="1:6" ht="15">
      <c r="A59" t="s">
        <v>102</v>
      </c>
      <c r="B59" t="s">
        <v>103</v>
      </c>
      <c r="C59" s="2">
        <v>498905</v>
      </c>
      <c r="D59" s="2">
        <v>426396</v>
      </c>
      <c r="E59" s="2">
        <v>72284</v>
      </c>
      <c r="F59" s="2">
        <v>225</v>
      </c>
    </row>
    <row r="60" spans="1:6" ht="15">
      <c r="A60" t="s">
        <v>104</v>
      </c>
      <c r="B60" t="s">
        <v>105</v>
      </c>
      <c r="C60" s="2">
        <v>8852888</v>
      </c>
      <c r="D60" s="2">
        <v>6389197</v>
      </c>
      <c r="E60" s="2">
        <v>359117</v>
      </c>
      <c r="F60" s="2">
        <v>2104574</v>
      </c>
    </row>
    <row r="61" spans="1:6" ht="15">
      <c r="A61" t="s">
        <v>106</v>
      </c>
      <c r="B61" t="s">
        <v>107</v>
      </c>
      <c r="C61" s="2">
        <v>7387428</v>
      </c>
      <c r="D61" s="2">
        <v>5426928</v>
      </c>
      <c r="E61" s="2">
        <v>170790</v>
      </c>
      <c r="F61" s="2">
        <v>1789710</v>
      </c>
    </row>
    <row r="62" spans="1:6" ht="15">
      <c r="A62" t="s">
        <v>108</v>
      </c>
      <c r="B62" t="s">
        <v>109</v>
      </c>
      <c r="C62" s="2">
        <v>1405718</v>
      </c>
      <c r="D62" s="2">
        <v>1177583</v>
      </c>
      <c r="E62" s="2">
        <v>137503</v>
      </c>
      <c r="F62" s="2">
        <v>90632</v>
      </c>
    </row>
    <row r="63" spans="1:6" ht="15">
      <c r="A63" t="s">
        <v>110</v>
      </c>
      <c r="B63" t="s">
        <v>111</v>
      </c>
      <c r="C63" s="2">
        <v>2171781</v>
      </c>
      <c r="D63" s="2">
        <v>1801383</v>
      </c>
      <c r="E63" s="2">
        <v>87561</v>
      </c>
      <c r="F63" s="2">
        <v>282837</v>
      </c>
    </row>
    <row r="64" spans="1:6" ht="15">
      <c r="A64" t="s">
        <v>112</v>
      </c>
      <c r="B64" t="s">
        <v>113</v>
      </c>
      <c r="C64" s="2">
        <v>421353</v>
      </c>
      <c r="D64" s="2">
        <v>321200</v>
      </c>
      <c r="E64" s="2">
        <v>31836</v>
      </c>
      <c r="F64" s="2">
        <v>68317</v>
      </c>
    </row>
    <row r="65" spans="1:6" ht="15">
      <c r="A65" t="s">
        <v>114</v>
      </c>
      <c r="B65" t="s">
        <v>115</v>
      </c>
      <c r="C65" s="2">
        <v>1468579</v>
      </c>
      <c r="D65" s="2">
        <v>1189143</v>
      </c>
      <c r="E65" s="2">
        <v>100666</v>
      </c>
      <c r="F65" s="2">
        <v>178770</v>
      </c>
    </row>
    <row r="66" spans="1:6" ht="15">
      <c r="A66" t="s">
        <v>116</v>
      </c>
      <c r="B66" t="s">
        <v>117</v>
      </c>
      <c r="C66" s="2">
        <v>74813</v>
      </c>
      <c r="D66" s="2">
        <v>47206</v>
      </c>
      <c r="E66" s="2">
        <v>25999</v>
      </c>
      <c r="F66" s="2">
        <v>1608</v>
      </c>
    </row>
    <row r="67" spans="1:6" ht="15">
      <c r="A67" t="s">
        <v>118</v>
      </c>
      <c r="B67" t="s">
        <v>119</v>
      </c>
      <c r="C67" s="2">
        <v>101518</v>
      </c>
      <c r="D67" s="2">
        <v>90221</v>
      </c>
      <c r="E67" s="2">
        <v>7685</v>
      </c>
      <c r="F67" s="2">
        <v>3612</v>
      </c>
    </row>
    <row r="68" spans="1:6" ht="15">
      <c r="A68" t="s">
        <v>120</v>
      </c>
      <c r="B68" t="s">
        <v>121</v>
      </c>
      <c r="C68" s="2">
        <v>242866</v>
      </c>
      <c r="D68" s="2">
        <v>228331</v>
      </c>
      <c r="E68" s="2">
        <v>8592</v>
      </c>
      <c r="F68" s="2">
        <v>5943</v>
      </c>
    </row>
    <row r="69" spans="1:6" ht="15">
      <c r="A69" t="s">
        <v>122</v>
      </c>
      <c r="B69" t="s">
        <v>123</v>
      </c>
      <c r="C69" s="2">
        <v>786578</v>
      </c>
      <c r="D69" s="2">
        <v>704714</v>
      </c>
      <c r="E69" s="2">
        <v>54423</v>
      </c>
      <c r="F69" s="2">
        <v>27441</v>
      </c>
    </row>
    <row r="70" spans="1:6" ht="15">
      <c r="A70" t="s">
        <v>124</v>
      </c>
      <c r="B70" t="s">
        <v>125</v>
      </c>
      <c r="C70" s="2">
        <v>381708</v>
      </c>
      <c r="D70" s="2">
        <v>292183</v>
      </c>
      <c r="E70" s="2">
        <v>28564</v>
      </c>
      <c r="F70" s="2">
        <v>60961</v>
      </c>
    </row>
    <row r="71" spans="1:6" ht="15">
      <c r="A71" t="s">
        <v>126</v>
      </c>
      <c r="B71" t="s">
        <v>127</v>
      </c>
      <c r="C71" s="2">
        <v>498965</v>
      </c>
      <c r="D71" s="2">
        <v>392958</v>
      </c>
      <c r="E71" s="2">
        <v>63041</v>
      </c>
      <c r="F71" s="2">
        <v>42966</v>
      </c>
    </row>
    <row r="72" spans="1:6" ht="15">
      <c r="A72" t="s">
        <v>128</v>
      </c>
      <c r="B72" t="s">
        <v>129</v>
      </c>
      <c r="C72" s="2">
        <v>8091857</v>
      </c>
      <c r="D72" s="2">
        <v>6213444</v>
      </c>
      <c r="E72" s="2">
        <v>319958</v>
      </c>
      <c r="F72" s="2">
        <v>1558455</v>
      </c>
    </row>
    <row r="73" spans="1:6" ht="15">
      <c r="A73" t="s">
        <v>130</v>
      </c>
      <c r="B73" t="s">
        <v>131</v>
      </c>
      <c r="C73" s="2">
        <v>731991</v>
      </c>
      <c r="D73" s="2">
        <v>562679</v>
      </c>
      <c r="E73" s="2">
        <v>79732</v>
      </c>
      <c r="F73" s="2">
        <v>89580</v>
      </c>
    </row>
    <row r="74" spans="1:6" ht="15">
      <c r="A74" t="s">
        <v>132</v>
      </c>
      <c r="B74" t="s">
        <v>133</v>
      </c>
      <c r="C74" s="2">
        <v>1498592</v>
      </c>
      <c r="D74" s="2">
        <v>1138325</v>
      </c>
      <c r="E74" s="2">
        <v>107726</v>
      </c>
      <c r="F74" s="2">
        <v>252541</v>
      </c>
    </row>
    <row r="75" spans="1:6" ht="15">
      <c r="A75" t="s">
        <v>134</v>
      </c>
      <c r="B75" t="s">
        <v>135</v>
      </c>
      <c r="C75" s="2">
        <v>66099</v>
      </c>
      <c r="D75" s="2">
        <v>39423</v>
      </c>
      <c r="E75" s="2">
        <v>25332</v>
      </c>
      <c r="F75" s="2">
        <v>1344</v>
      </c>
    </row>
    <row r="76" spans="1:6" ht="15">
      <c r="A76" t="s">
        <v>136</v>
      </c>
      <c r="B76" t="s">
        <v>137</v>
      </c>
      <c r="C76" s="2">
        <v>716899</v>
      </c>
      <c r="D76" s="2">
        <v>560751</v>
      </c>
      <c r="E76" s="2">
        <v>68538</v>
      </c>
      <c r="F76" s="2">
        <v>87610</v>
      </c>
    </row>
    <row r="77" spans="1:6" ht="15">
      <c r="A77" t="s">
        <v>138</v>
      </c>
      <c r="B77" t="s">
        <v>139</v>
      </c>
      <c r="C77" s="2">
        <v>583375</v>
      </c>
      <c r="D77" s="2">
        <v>433451</v>
      </c>
      <c r="E77" s="2">
        <v>48229</v>
      </c>
      <c r="F77" s="2">
        <v>101695</v>
      </c>
    </row>
    <row r="78" spans="1:6" ht="15">
      <c r="A78" t="s">
        <v>140</v>
      </c>
      <c r="B78" t="s">
        <v>141</v>
      </c>
      <c r="C78" s="2">
        <v>597699</v>
      </c>
      <c r="D78" s="2">
        <v>514887</v>
      </c>
      <c r="E78" s="2">
        <v>34602</v>
      </c>
      <c r="F78" s="2">
        <v>48210</v>
      </c>
    </row>
    <row r="79" spans="1:6" ht="15">
      <c r="A79" t="s">
        <v>142</v>
      </c>
      <c r="B79" t="s">
        <v>143</v>
      </c>
      <c r="C79" s="2">
        <v>26224</v>
      </c>
      <c r="D79" s="2">
        <v>10281</v>
      </c>
      <c r="E79" s="2">
        <v>15943</v>
      </c>
      <c r="F79" s="2">
        <v>0</v>
      </c>
    </row>
    <row r="80" spans="1:6" ht="15">
      <c r="A80" t="s">
        <v>144</v>
      </c>
      <c r="B80" t="s">
        <v>145</v>
      </c>
      <c r="C80" s="2">
        <v>50975</v>
      </c>
      <c r="D80" s="2">
        <v>42511</v>
      </c>
      <c r="E80" s="2">
        <v>6799</v>
      </c>
      <c r="F80" s="2">
        <v>1665</v>
      </c>
    </row>
    <row r="81" spans="1:6" ht="15">
      <c r="A81" t="s">
        <v>146</v>
      </c>
      <c r="B81" t="s">
        <v>147</v>
      </c>
      <c r="C81" s="2">
        <v>119038</v>
      </c>
      <c r="D81" s="2">
        <v>62238</v>
      </c>
      <c r="E81" s="2">
        <v>47444</v>
      </c>
      <c r="F81" s="2">
        <v>9356</v>
      </c>
    </row>
    <row r="82" spans="1:6" ht="15">
      <c r="A82" t="s">
        <v>148</v>
      </c>
      <c r="B82" t="s">
        <v>149</v>
      </c>
      <c r="C82" s="2">
        <v>432838</v>
      </c>
      <c r="D82" s="2">
        <v>336909</v>
      </c>
      <c r="E82" s="2">
        <v>50401</v>
      </c>
      <c r="F82" s="2">
        <v>45528</v>
      </c>
    </row>
    <row r="83" spans="1:6" ht="15">
      <c r="A83" t="s">
        <v>150</v>
      </c>
      <c r="B83" t="s">
        <v>151</v>
      </c>
      <c r="C83" s="2">
        <v>699688</v>
      </c>
      <c r="D83" s="2">
        <v>601277</v>
      </c>
      <c r="E83" s="2">
        <v>32618</v>
      </c>
      <c r="F83" s="2">
        <v>65793</v>
      </c>
    </row>
    <row r="84" spans="1:6" ht="15">
      <c r="A84" t="s">
        <v>152</v>
      </c>
      <c r="B84" t="s">
        <v>153</v>
      </c>
      <c r="C84" s="2">
        <v>89122</v>
      </c>
      <c r="D84" s="2">
        <v>63605</v>
      </c>
      <c r="E84" s="2">
        <v>23666</v>
      </c>
      <c r="F84" s="2">
        <v>1851</v>
      </c>
    </row>
    <row r="85" spans="1:6" ht="15">
      <c r="A85" t="s">
        <v>154</v>
      </c>
      <c r="B85" t="s">
        <v>155</v>
      </c>
      <c r="C85" s="2">
        <v>4650940</v>
      </c>
      <c r="D85" s="2">
        <v>3662295</v>
      </c>
      <c r="E85" s="2">
        <v>155352</v>
      </c>
      <c r="F85" s="2">
        <v>833293</v>
      </c>
    </row>
    <row r="86" spans="1:6" ht="15">
      <c r="A86" t="s">
        <v>156</v>
      </c>
      <c r="B86" t="s">
        <v>157</v>
      </c>
      <c r="C86" s="2">
        <v>1014669</v>
      </c>
      <c r="D86" s="2">
        <v>840232</v>
      </c>
      <c r="E86" s="2">
        <v>82370</v>
      </c>
      <c r="F86" s="2">
        <v>92067</v>
      </c>
    </row>
    <row r="87" spans="1:6" ht="15">
      <c r="A87" t="s">
        <v>158</v>
      </c>
      <c r="B87" t="s">
        <v>159</v>
      </c>
      <c r="C87" s="2">
        <v>17022</v>
      </c>
      <c r="D87" s="2">
        <v>8375</v>
      </c>
      <c r="E87" s="2">
        <v>8638</v>
      </c>
      <c r="F87" s="2">
        <v>9</v>
      </c>
    </row>
    <row r="88" spans="1:6" ht="15">
      <c r="A88" t="s">
        <v>160</v>
      </c>
      <c r="B88" t="s">
        <v>161</v>
      </c>
      <c r="C88" s="2">
        <v>41045</v>
      </c>
      <c r="D88" s="2">
        <v>30685</v>
      </c>
      <c r="E88" s="2">
        <v>7642</v>
      </c>
      <c r="F88" s="2">
        <v>2718</v>
      </c>
    </row>
    <row r="89" spans="1:6" ht="15">
      <c r="A89" t="s">
        <v>162</v>
      </c>
      <c r="B89" t="s">
        <v>163</v>
      </c>
      <c r="C89" s="2">
        <v>1473074</v>
      </c>
      <c r="D89" s="2">
        <v>1366051</v>
      </c>
      <c r="E89" s="2">
        <v>82579</v>
      </c>
      <c r="F89" s="2">
        <v>24444</v>
      </c>
    </row>
    <row r="90" spans="1:6" ht="15">
      <c r="A90" t="s">
        <v>164</v>
      </c>
      <c r="B90" t="s">
        <v>165</v>
      </c>
      <c r="C90" s="2">
        <v>10059</v>
      </c>
      <c r="D90" s="2">
        <v>4438</v>
      </c>
      <c r="E90" s="2">
        <v>3989</v>
      </c>
      <c r="F90" s="2">
        <v>1632</v>
      </c>
    </row>
    <row r="91" spans="1:6" ht="15">
      <c r="A91" t="s">
        <v>166</v>
      </c>
      <c r="B91" t="s">
        <v>167</v>
      </c>
      <c r="C91" s="2">
        <v>319608</v>
      </c>
      <c r="D91" s="2">
        <v>285072</v>
      </c>
      <c r="E91" s="2">
        <v>23585</v>
      </c>
      <c r="F91" s="2">
        <v>10951</v>
      </c>
    </row>
    <row r="92" spans="1:6" ht="15">
      <c r="A92" t="s">
        <v>168</v>
      </c>
      <c r="B92" t="s">
        <v>169</v>
      </c>
      <c r="C92" s="2">
        <v>15379</v>
      </c>
      <c r="D92" s="2">
        <v>10681</v>
      </c>
      <c r="E92" s="2">
        <v>3078</v>
      </c>
      <c r="F92" s="2">
        <v>1620</v>
      </c>
    </row>
    <row r="93" spans="1:6" ht="15">
      <c r="A93" t="s">
        <v>170</v>
      </c>
      <c r="B93" t="s">
        <v>171</v>
      </c>
      <c r="C93" s="2">
        <v>3695714</v>
      </c>
      <c r="D93" s="2">
        <v>2808075</v>
      </c>
      <c r="E93" s="2">
        <v>87111</v>
      </c>
      <c r="F93" s="2">
        <v>800528</v>
      </c>
    </row>
    <row r="94" spans="1:6" ht="15">
      <c r="A94" t="s">
        <v>172</v>
      </c>
      <c r="B94" t="s">
        <v>173</v>
      </c>
      <c r="C94" s="2">
        <v>227930</v>
      </c>
      <c r="D94" s="2">
        <v>163545</v>
      </c>
      <c r="E94" s="2">
        <v>15521</v>
      </c>
      <c r="F94" s="2">
        <v>48864</v>
      </c>
    </row>
    <row r="95" spans="1:6" ht="15">
      <c r="A95" t="s">
        <v>174</v>
      </c>
      <c r="B95" t="s">
        <v>175</v>
      </c>
      <c r="C95" s="2">
        <v>1140222</v>
      </c>
      <c r="D95" s="2">
        <v>996512</v>
      </c>
      <c r="E95" s="2">
        <v>28363</v>
      </c>
      <c r="F95" s="2">
        <v>115347</v>
      </c>
    </row>
    <row r="96" spans="1:6" ht="15">
      <c r="A96" t="s">
        <v>176</v>
      </c>
      <c r="B96" t="s">
        <v>177</v>
      </c>
      <c r="C96" s="2">
        <v>1969685</v>
      </c>
      <c r="D96" s="2">
        <v>1669601</v>
      </c>
      <c r="E96" s="2">
        <v>90064</v>
      </c>
      <c r="F96" s="2">
        <v>210020</v>
      </c>
    </row>
    <row r="97" spans="1:6" ht="15">
      <c r="A97" t="s">
        <v>178</v>
      </c>
      <c r="B97" t="s">
        <v>179</v>
      </c>
      <c r="C97" s="2">
        <v>319875</v>
      </c>
      <c r="D97" s="2">
        <v>269547</v>
      </c>
      <c r="E97" s="2">
        <v>21359</v>
      </c>
      <c r="F97" s="2">
        <v>28969</v>
      </c>
    </row>
    <row r="98" spans="1:6" ht="15">
      <c r="A98" t="s">
        <v>180</v>
      </c>
      <c r="B98" t="s">
        <v>181</v>
      </c>
      <c r="C98" s="2">
        <v>1634622</v>
      </c>
      <c r="D98" s="2">
        <v>1520414</v>
      </c>
      <c r="E98" s="2">
        <v>68054</v>
      </c>
      <c r="F98" s="2">
        <v>46154</v>
      </c>
    </row>
    <row r="99" spans="1:6" ht="15">
      <c r="A99" t="s">
        <v>182</v>
      </c>
      <c r="B99" t="s">
        <v>183</v>
      </c>
      <c r="C99" s="2">
        <v>5301966</v>
      </c>
      <c r="D99" s="2">
        <v>4438052</v>
      </c>
      <c r="E99" s="2">
        <v>469329</v>
      </c>
      <c r="F99" s="2">
        <v>394585</v>
      </c>
    </row>
    <row r="100" spans="1:6" ht="15">
      <c r="A100" t="s">
        <v>184</v>
      </c>
      <c r="B100" t="s">
        <v>185</v>
      </c>
      <c r="C100" s="2">
        <v>59803</v>
      </c>
      <c r="D100" s="2">
        <v>44747</v>
      </c>
      <c r="E100" s="2">
        <v>8323</v>
      </c>
      <c r="F100" s="2">
        <v>6733</v>
      </c>
    </row>
    <row r="101" spans="1:6" ht="15">
      <c r="A101" t="s">
        <v>186</v>
      </c>
      <c r="B101" t="s">
        <v>187</v>
      </c>
      <c r="C101" s="2">
        <v>3215215</v>
      </c>
      <c r="D101" s="2">
        <v>2599640</v>
      </c>
      <c r="E101" s="2">
        <v>94669</v>
      </c>
      <c r="F101" s="2">
        <v>520906</v>
      </c>
    </row>
    <row r="102" spans="1:6" ht="15">
      <c r="A102" t="s">
        <v>188</v>
      </c>
      <c r="B102" t="s">
        <v>189</v>
      </c>
      <c r="C102" s="2">
        <v>924550</v>
      </c>
      <c r="D102" s="2">
        <v>774114</v>
      </c>
      <c r="E102" s="2">
        <v>54640</v>
      </c>
      <c r="F102" s="2">
        <v>95796</v>
      </c>
    </row>
    <row r="103" spans="1:6" ht="15">
      <c r="A103" t="s">
        <v>190</v>
      </c>
      <c r="B103" t="s">
        <v>191</v>
      </c>
      <c r="C103" s="2">
        <v>1406076</v>
      </c>
      <c r="D103" s="2">
        <v>1149916</v>
      </c>
      <c r="E103" s="2">
        <v>41645</v>
      </c>
      <c r="F103" s="2">
        <v>214515</v>
      </c>
    </row>
    <row r="104" spans="1:6" ht="15">
      <c r="A104" t="s">
        <v>192</v>
      </c>
      <c r="B104" t="s">
        <v>193</v>
      </c>
      <c r="C104" s="2">
        <v>920166</v>
      </c>
      <c r="D104" s="2">
        <v>855122</v>
      </c>
      <c r="E104" s="2">
        <v>13351</v>
      </c>
      <c r="F104" s="2">
        <v>51693</v>
      </c>
    </row>
    <row r="105" spans="1:6" ht="15">
      <c r="A105" t="s">
        <v>194</v>
      </c>
      <c r="B105" t="s">
        <v>195</v>
      </c>
      <c r="C105" s="2">
        <v>414224</v>
      </c>
      <c r="D105" s="2">
        <v>323490</v>
      </c>
      <c r="E105" s="2">
        <v>74624</v>
      </c>
      <c r="F105" s="2">
        <v>16110</v>
      </c>
    </row>
    <row r="106" spans="1:6" ht="15">
      <c r="A106" t="s">
        <v>196</v>
      </c>
      <c r="B106" t="s">
        <v>197</v>
      </c>
      <c r="C106" s="2">
        <v>1886202</v>
      </c>
      <c r="D106" s="2">
        <v>1711647</v>
      </c>
      <c r="E106" s="2">
        <v>53442</v>
      </c>
      <c r="F106" s="2">
        <v>121113</v>
      </c>
    </row>
    <row r="107" spans="1:6" ht="15">
      <c r="A107" t="s">
        <v>198</v>
      </c>
      <c r="B107" t="s">
        <v>199</v>
      </c>
      <c r="C107" s="2">
        <v>1031980</v>
      </c>
      <c r="D107" s="2">
        <v>858050</v>
      </c>
      <c r="E107" s="2">
        <v>2630</v>
      </c>
      <c r="F107" s="2">
        <v>171300</v>
      </c>
    </row>
    <row r="108" spans="1:6" ht="15">
      <c r="A108" t="s">
        <v>200</v>
      </c>
      <c r="B108" t="s">
        <v>201</v>
      </c>
      <c r="C108" s="2">
        <v>3812256</v>
      </c>
      <c r="D108" s="2">
        <v>3633892</v>
      </c>
      <c r="E108" s="2">
        <v>76530</v>
      </c>
      <c r="F108" s="2">
        <v>101834</v>
      </c>
    </row>
    <row r="109" spans="1:6" ht="15">
      <c r="A109" t="s">
        <v>202</v>
      </c>
      <c r="B109" t="s">
        <v>203</v>
      </c>
      <c r="C109" s="2">
        <v>64389</v>
      </c>
      <c r="D109" s="2">
        <v>48636</v>
      </c>
      <c r="E109" s="2">
        <v>14982</v>
      </c>
      <c r="F109" s="2">
        <v>771</v>
      </c>
    </row>
    <row r="110" spans="1:6" ht="15">
      <c r="A110" t="s">
        <v>204</v>
      </c>
      <c r="B110" t="s">
        <v>205</v>
      </c>
      <c r="C110" s="2">
        <v>327445</v>
      </c>
      <c r="D110" s="2">
        <v>272520</v>
      </c>
      <c r="E110" s="2">
        <v>17878</v>
      </c>
      <c r="F110" s="2">
        <v>37047</v>
      </c>
    </row>
    <row r="111" spans="1:6" ht="15">
      <c r="A111" t="s">
        <v>206</v>
      </c>
      <c r="B111" t="s">
        <v>207</v>
      </c>
      <c r="C111" s="2">
        <v>483260</v>
      </c>
      <c r="D111" s="2">
        <v>417744</v>
      </c>
      <c r="E111" s="2">
        <v>23692</v>
      </c>
      <c r="F111" s="2">
        <v>41824</v>
      </c>
    </row>
    <row r="112" spans="1:6" ht="15">
      <c r="A112" t="s">
        <v>208</v>
      </c>
      <c r="B112" t="s">
        <v>209</v>
      </c>
      <c r="C112" s="2">
        <v>2457927</v>
      </c>
      <c r="D112" s="2">
        <v>2216992</v>
      </c>
      <c r="E112" s="2">
        <v>87024</v>
      </c>
      <c r="F112" s="2">
        <v>153911</v>
      </c>
    </row>
    <row r="113" spans="1:6" ht="15">
      <c r="A113" t="s">
        <v>210</v>
      </c>
      <c r="B113" t="s">
        <v>211</v>
      </c>
      <c r="C113" s="2">
        <v>2185066</v>
      </c>
      <c r="D113" s="2">
        <v>1972820</v>
      </c>
      <c r="E113" s="2">
        <v>20382</v>
      </c>
      <c r="F113" s="2">
        <v>191864</v>
      </c>
    </row>
    <row r="114" spans="1:6" ht="15">
      <c r="A114" t="s">
        <v>212</v>
      </c>
      <c r="B114" t="s">
        <v>213</v>
      </c>
      <c r="C114" s="2">
        <v>1722875</v>
      </c>
      <c r="D114" s="2">
        <v>1520394</v>
      </c>
      <c r="E114" s="2">
        <v>100450</v>
      </c>
      <c r="F114" s="2">
        <v>102031</v>
      </c>
    </row>
    <row r="115" spans="1:6" ht="15">
      <c r="A115" t="s">
        <v>214</v>
      </c>
      <c r="B115" t="s">
        <v>215</v>
      </c>
      <c r="C115" s="2">
        <v>1056492</v>
      </c>
      <c r="D115" s="2">
        <v>923775</v>
      </c>
      <c r="E115" s="2">
        <v>94476</v>
      </c>
      <c r="F115" s="2">
        <v>38241</v>
      </c>
    </row>
    <row r="116" spans="1:6" ht="15">
      <c r="A116" t="s">
        <v>216</v>
      </c>
      <c r="B116" t="s">
        <v>217</v>
      </c>
      <c r="C116" s="2">
        <v>743999</v>
      </c>
      <c r="D116" s="2">
        <v>597094</v>
      </c>
      <c r="E116" s="2">
        <v>100882</v>
      </c>
      <c r="F116" s="2">
        <v>46023</v>
      </c>
    </row>
    <row r="117" spans="1:6" ht="15">
      <c r="A117" t="s">
        <v>218</v>
      </c>
      <c r="B117" t="s">
        <v>219</v>
      </c>
      <c r="C117" s="2">
        <v>619380</v>
      </c>
      <c r="D117" s="2">
        <v>514995</v>
      </c>
      <c r="E117" s="2">
        <v>44951</v>
      </c>
      <c r="F117" s="2">
        <v>59434</v>
      </c>
    </row>
    <row r="118" spans="1:6" ht="15">
      <c r="A118" t="s">
        <v>220</v>
      </c>
      <c r="B118" t="s">
        <v>221</v>
      </c>
      <c r="C118" s="2">
        <v>970947</v>
      </c>
      <c r="D118" s="2">
        <v>769428</v>
      </c>
      <c r="E118" s="2">
        <v>75361</v>
      </c>
      <c r="F118" s="2">
        <v>126158</v>
      </c>
    </row>
    <row r="119" spans="1:6" ht="15">
      <c r="A119" t="s">
        <v>222</v>
      </c>
      <c r="B119" t="s">
        <v>223</v>
      </c>
      <c r="C119" s="2">
        <v>444711</v>
      </c>
      <c r="D119" s="2">
        <v>361547</v>
      </c>
      <c r="E119" s="2">
        <v>60868</v>
      </c>
      <c r="F119" s="2">
        <v>22296</v>
      </c>
    </row>
    <row r="120" spans="1:6" ht="15">
      <c r="A120" t="s">
        <v>224</v>
      </c>
      <c r="B120" t="s">
        <v>225</v>
      </c>
      <c r="C120" s="2">
        <v>280347</v>
      </c>
      <c r="D120" s="2">
        <v>260061</v>
      </c>
      <c r="E120" s="2">
        <v>13536</v>
      </c>
      <c r="F120" s="2">
        <v>6750</v>
      </c>
    </row>
    <row r="121" spans="1:6" ht="15">
      <c r="A121" t="s">
        <v>226</v>
      </c>
      <c r="B121" t="s">
        <v>227</v>
      </c>
      <c r="C121" s="2">
        <v>139419</v>
      </c>
      <c r="D121" s="2">
        <v>99690</v>
      </c>
      <c r="E121" s="2">
        <v>24920</v>
      </c>
      <c r="F121" s="2">
        <v>14809</v>
      </c>
    </row>
    <row r="122" spans="1:6" ht="15">
      <c r="A122" t="s">
        <v>228</v>
      </c>
      <c r="B122" t="s">
        <v>229</v>
      </c>
      <c r="C122" s="2">
        <v>40948</v>
      </c>
      <c r="D122" s="2">
        <v>31049</v>
      </c>
      <c r="E122" s="2">
        <v>5723</v>
      </c>
      <c r="F122" s="2">
        <v>4176</v>
      </c>
    </row>
    <row r="123" spans="1:6" ht="15">
      <c r="A123" t="s">
        <v>230</v>
      </c>
      <c r="B123" t="s">
        <v>231</v>
      </c>
      <c r="C123" s="2">
        <v>380082</v>
      </c>
      <c r="D123" s="2">
        <v>268986</v>
      </c>
      <c r="E123" s="2">
        <v>71364</v>
      </c>
      <c r="F123" s="2">
        <v>39732</v>
      </c>
    </row>
    <row r="124" spans="1:6" ht="15">
      <c r="A124" t="s">
        <v>232</v>
      </c>
      <c r="B124" t="s">
        <v>233</v>
      </c>
      <c r="C124" s="2">
        <v>636543</v>
      </c>
      <c r="D124" s="2">
        <v>556696</v>
      </c>
      <c r="E124" s="2">
        <v>16244</v>
      </c>
      <c r="F124" s="2">
        <v>63603</v>
      </c>
    </row>
    <row r="125" spans="1:6" ht="15">
      <c r="A125" t="s">
        <v>234</v>
      </c>
      <c r="B125" t="s">
        <v>235</v>
      </c>
      <c r="C125" s="2">
        <v>2670404</v>
      </c>
      <c r="D125" s="2">
        <v>2425078</v>
      </c>
      <c r="E125" s="2">
        <v>174654</v>
      </c>
      <c r="F125" s="2">
        <v>70672</v>
      </c>
    </row>
    <row r="126" spans="1:6" ht="15">
      <c r="A126" t="s">
        <v>236</v>
      </c>
      <c r="B126" t="s">
        <v>237</v>
      </c>
      <c r="C126" s="2">
        <v>13276798</v>
      </c>
      <c r="D126" s="2">
        <v>7301392</v>
      </c>
      <c r="E126" s="2">
        <v>41147</v>
      </c>
      <c r="F126" s="2">
        <v>5934259</v>
      </c>
    </row>
    <row r="127" spans="1:6" ht="15">
      <c r="A127" t="s">
        <v>238</v>
      </c>
      <c r="B127" t="s">
        <v>239</v>
      </c>
      <c r="C127" s="2">
        <v>6292986</v>
      </c>
      <c r="D127" s="2">
        <v>4440608</v>
      </c>
      <c r="E127" s="2">
        <v>184978</v>
      </c>
      <c r="F127" s="2">
        <v>1667400</v>
      </c>
    </row>
    <row r="128" spans="1:6" ht="15">
      <c r="A128" t="s">
        <v>240</v>
      </c>
      <c r="B128" t="s">
        <v>241</v>
      </c>
      <c r="C128" s="2">
        <v>2476463</v>
      </c>
      <c r="D128" s="2">
        <v>1868564</v>
      </c>
      <c r="E128" s="2">
        <v>62749</v>
      </c>
      <c r="F128" s="2">
        <v>545150</v>
      </c>
    </row>
    <row r="129" spans="1:6" ht="15">
      <c r="A129" t="s">
        <v>242</v>
      </c>
      <c r="B129" t="s">
        <v>243</v>
      </c>
      <c r="C129" s="2">
        <v>7116449</v>
      </c>
      <c r="D129" s="2">
        <v>5063730</v>
      </c>
      <c r="E129" s="2">
        <v>118410</v>
      </c>
      <c r="F129" s="2">
        <v>1934309</v>
      </c>
    </row>
    <row r="130" spans="1:6" ht="15">
      <c r="A130" t="s">
        <v>244</v>
      </c>
      <c r="B130" t="s">
        <v>245</v>
      </c>
      <c r="C130" s="2">
        <v>2729253</v>
      </c>
      <c r="D130" s="2">
        <v>2521328</v>
      </c>
      <c r="E130" s="2">
        <v>88973</v>
      </c>
      <c r="F130" s="2">
        <v>118952</v>
      </c>
    </row>
    <row r="131" spans="1:6" ht="15">
      <c r="A131" t="s">
        <v>246</v>
      </c>
      <c r="B131" t="s">
        <v>247</v>
      </c>
      <c r="C131" s="2">
        <v>1660165</v>
      </c>
      <c r="D131" s="2">
        <v>1294666</v>
      </c>
      <c r="E131" s="2">
        <v>136827</v>
      </c>
      <c r="F131" s="2">
        <v>228672</v>
      </c>
    </row>
    <row r="132" spans="1:6" ht="15">
      <c r="A132" t="s">
        <v>248</v>
      </c>
      <c r="B132" t="s">
        <v>249</v>
      </c>
      <c r="C132" s="2">
        <v>2448980</v>
      </c>
      <c r="D132" s="2">
        <v>2013137</v>
      </c>
      <c r="E132" s="2">
        <v>123009</v>
      </c>
      <c r="F132" s="2">
        <v>312834</v>
      </c>
    </row>
    <row r="133" spans="1:6" ht="15">
      <c r="A133" t="s">
        <v>250</v>
      </c>
      <c r="B133" t="s">
        <v>251</v>
      </c>
      <c r="C133" s="2">
        <v>3336290</v>
      </c>
      <c r="D133" s="2">
        <v>2835015</v>
      </c>
      <c r="E133" s="2">
        <v>158206</v>
      </c>
      <c r="F133" s="2">
        <v>343069</v>
      </c>
    </row>
    <row r="134" spans="1:6" ht="15">
      <c r="A134" t="s">
        <v>252</v>
      </c>
      <c r="B134" t="s">
        <v>253</v>
      </c>
      <c r="C134" s="2">
        <v>4694373</v>
      </c>
      <c r="D134" s="2">
        <v>3825430</v>
      </c>
      <c r="E134" s="2">
        <v>187160</v>
      </c>
      <c r="F134" s="2">
        <v>681783</v>
      </c>
    </row>
    <row r="135" spans="1:6" ht="15">
      <c r="A135" t="s">
        <v>254</v>
      </c>
      <c r="B135" t="s">
        <v>255</v>
      </c>
      <c r="C135" s="2">
        <v>2212308</v>
      </c>
      <c r="D135" s="2">
        <v>1937992</v>
      </c>
      <c r="E135" s="2">
        <v>173692</v>
      </c>
      <c r="F135" s="2">
        <v>100624</v>
      </c>
    </row>
    <row r="136" spans="1:6" ht="15">
      <c r="A136" t="s">
        <v>256</v>
      </c>
      <c r="B136" t="s">
        <v>257</v>
      </c>
      <c r="C136" s="2">
        <v>3068851</v>
      </c>
      <c r="D136" s="2">
        <v>2606652</v>
      </c>
      <c r="E136" s="2">
        <v>162282</v>
      </c>
      <c r="F136" s="2">
        <v>299917</v>
      </c>
    </row>
    <row r="137" spans="1:6" ht="15">
      <c r="A137" t="s">
        <v>258</v>
      </c>
      <c r="B137" t="s">
        <v>259</v>
      </c>
      <c r="C137" s="2">
        <v>1307665</v>
      </c>
      <c r="D137" s="2">
        <v>1067472</v>
      </c>
      <c r="E137" s="2">
        <v>96940</v>
      </c>
      <c r="F137" s="2">
        <v>143253</v>
      </c>
    </row>
    <row r="138" spans="1:6" ht="15">
      <c r="A138" t="s">
        <v>260</v>
      </c>
      <c r="B138" t="s">
        <v>261</v>
      </c>
      <c r="C138" s="2">
        <v>116681</v>
      </c>
      <c r="D138" s="2">
        <v>65189</v>
      </c>
      <c r="E138" s="2">
        <v>51230</v>
      </c>
      <c r="F138" s="2">
        <v>262</v>
      </c>
    </row>
    <row r="139" spans="1:6" ht="15">
      <c r="A139" t="s">
        <v>262</v>
      </c>
      <c r="B139" t="s">
        <v>263</v>
      </c>
      <c r="C139" s="2">
        <v>6758745</v>
      </c>
      <c r="D139" s="2">
        <v>5505332</v>
      </c>
      <c r="E139" s="2">
        <v>203865</v>
      </c>
      <c r="F139" s="2">
        <v>1049548</v>
      </c>
    </row>
    <row r="140" spans="1:6" ht="15">
      <c r="A140" t="s">
        <v>264</v>
      </c>
      <c r="B140" t="s">
        <v>265</v>
      </c>
      <c r="C140" s="2">
        <v>1762959</v>
      </c>
      <c r="D140" s="2">
        <v>1608053</v>
      </c>
      <c r="E140" s="2">
        <v>96502</v>
      </c>
      <c r="F140" s="2">
        <v>58404</v>
      </c>
    </row>
    <row r="141" spans="1:6" ht="15">
      <c r="A141" t="s">
        <v>266</v>
      </c>
      <c r="B141" t="s">
        <v>267</v>
      </c>
      <c r="C141" s="2">
        <v>3650325</v>
      </c>
      <c r="D141" s="2">
        <v>3167662</v>
      </c>
      <c r="E141" s="2">
        <v>134674</v>
      </c>
      <c r="F141" s="2">
        <v>347989</v>
      </c>
    </row>
    <row r="142" spans="1:6" ht="15">
      <c r="A142" t="s">
        <v>268</v>
      </c>
      <c r="B142" t="s">
        <v>269</v>
      </c>
      <c r="C142" s="2">
        <v>5408044</v>
      </c>
      <c r="D142" s="2">
        <v>4622656</v>
      </c>
      <c r="E142" s="2">
        <v>235021</v>
      </c>
      <c r="F142" s="2">
        <v>550367</v>
      </c>
    </row>
    <row r="143" spans="1:6" ht="15">
      <c r="A143" t="s">
        <v>270</v>
      </c>
      <c r="B143" t="s">
        <v>271</v>
      </c>
      <c r="C143" s="2">
        <v>7863413</v>
      </c>
      <c r="D143" s="2">
        <v>7068198</v>
      </c>
      <c r="E143" s="2">
        <v>356374</v>
      </c>
      <c r="F143" s="2">
        <v>438841</v>
      </c>
    </row>
    <row r="144" spans="1:6" ht="15">
      <c r="A144" t="s">
        <v>272</v>
      </c>
      <c r="B144" t="s">
        <v>273</v>
      </c>
      <c r="C144" s="2">
        <v>3241623</v>
      </c>
      <c r="D144" s="2">
        <v>2972171</v>
      </c>
      <c r="E144" s="2">
        <v>113550</v>
      </c>
      <c r="F144" s="2">
        <v>155902</v>
      </c>
    </row>
    <row r="145" spans="1:6" ht="15">
      <c r="A145" t="s">
        <v>274</v>
      </c>
      <c r="B145" t="s">
        <v>275</v>
      </c>
      <c r="C145" s="2">
        <v>2448744</v>
      </c>
      <c r="D145" s="2">
        <v>2096117</v>
      </c>
      <c r="E145" s="2">
        <v>2630</v>
      </c>
      <c r="F145" s="2">
        <v>349997</v>
      </c>
    </row>
    <row r="146" spans="1:6" ht="15">
      <c r="A146" t="s">
        <v>276</v>
      </c>
      <c r="B146" t="s">
        <v>277</v>
      </c>
      <c r="C146" s="2">
        <v>1356199</v>
      </c>
      <c r="D146" s="2">
        <v>1336355</v>
      </c>
      <c r="E146" s="2">
        <v>263</v>
      </c>
      <c r="F146" s="2">
        <v>19581</v>
      </c>
    </row>
    <row r="147" spans="1:6" ht="15">
      <c r="A147" t="s">
        <v>278</v>
      </c>
      <c r="B147" t="s">
        <v>279</v>
      </c>
      <c r="C147" s="2">
        <v>2385156</v>
      </c>
      <c r="D147" s="2">
        <v>2075573</v>
      </c>
      <c r="E147" s="2">
        <v>128822</v>
      </c>
      <c r="F147" s="2">
        <v>180761</v>
      </c>
    </row>
    <row r="148" spans="1:6" ht="15">
      <c r="A148" t="s">
        <v>280</v>
      </c>
      <c r="B148" t="s">
        <v>281</v>
      </c>
      <c r="C148" s="2">
        <v>2600513</v>
      </c>
      <c r="D148" s="2">
        <v>2425829</v>
      </c>
      <c r="E148" s="2">
        <v>136896</v>
      </c>
      <c r="F148" s="2">
        <v>37788</v>
      </c>
    </row>
    <row r="149" spans="1:6" ht="15">
      <c r="A149" t="s">
        <v>282</v>
      </c>
      <c r="B149" t="s">
        <v>283</v>
      </c>
      <c r="C149" s="2">
        <v>2463816</v>
      </c>
      <c r="D149" s="2">
        <v>2219703</v>
      </c>
      <c r="E149" s="2">
        <v>172041</v>
      </c>
      <c r="F149" s="2">
        <v>72072</v>
      </c>
    </row>
    <row r="150" spans="1:6" ht="15">
      <c r="A150" t="s">
        <v>284</v>
      </c>
      <c r="B150" t="s">
        <v>285</v>
      </c>
      <c r="C150" s="2">
        <v>2030966</v>
      </c>
      <c r="D150" s="2">
        <v>1902548</v>
      </c>
      <c r="E150" s="2">
        <v>40962</v>
      </c>
      <c r="F150" s="2">
        <v>87456</v>
      </c>
    </row>
    <row r="151" spans="1:6" ht="15">
      <c r="A151" t="s">
        <v>286</v>
      </c>
      <c r="B151" t="s">
        <v>287</v>
      </c>
      <c r="C151" s="2">
        <v>325458</v>
      </c>
      <c r="D151" s="2">
        <v>283176</v>
      </c>
      <c r="E151" s="2">
        <v>23754</v>
      </c>
      <c r="F151" s="2">
        <v>18528</v>
      </c>
    </row>
    <row r="152" spans="1:6" ht="15">
      <c r="A152" t="s">
        <v>288</v>
      </c>
      <c r="B152" t="s">
        <v>289</v>
      </c>
      <c r="C152" s="2">
        <v>2436924</v>
      </c>
      <c r="D152" s="2">
        <v>2276823</v>
      </c>
      <c r="E152" s="2">
        <v>107630</v>
      </c>
      <c r="F152" s="2">
        <v>52471</v>
      </c>
    </row>
    <row r="153" spans="1:6" ht="15">
      <c r="A153" t="s">
        <v>290</v>
      </c>
      <c r="B153" t="s">
        <v>291</v>
      </c>
      <c r="C153" s="2">
        <v>132376</v>
      </c>
      <c r="D153" s="2">
        <v>106646</v>
      </c>
      <c r="E153" s="2">
        <v>15197</v>
      </c>
      <c r="F153" s="2">
        <v>10533</v>
      </c>
    </row>
    <row r="154" spans="1:6" ht="15">
      <c r="A154" t="s">
        <v>292</v>
      </c>
      <c r="B154" t="s">
        <v>293</v>
      </c>
      <c r="C154" s="2">
        <v>37826</v>
      </c>
      <c r="D154" s="2">
        <v>22338</v>
      </c>
      <c r="E154" s="2">
        <v>15196</v>
      </c>
      <c r="F154" s="2">
        <v>292</v>
      </c>
    </row>
    <row r="155" spans="1:6" ht="15">
      <c r="A155" t="s">
        <v>294</v>
      </c>
      <c r="B155" t="s">
        <v>295</v>
      </c>
      <c r="C155" s="2">
        <v>2099299</v>
      </c>
      <c r="D155" s="2">
        <v>1789374</v>
      </c>
      <c r="E155" s="2">
        <v>142330</v>
      </c>
      <c r="F155" s="2">
        <v>167595</v>
      </c>
    </row>
    <row r="156" spans="1:6" ht="15">
      <c r="A156" t="s">
        <v>296</v>
      </c>
      <c r="B156" t="s">
        <v>297</v>
      </c>
      <c r="C156" s="2">
        <v>3448561</v>
      </c>
      <c r="D156" s="2">
        <v>3168426</v>
      </c>
      <c r="E156" s="2">
        <v>89711</v>
      </c>
      <c r="F156" s="2">
        <v>190424</v>
      </c>
    </row>
    <row r="157" spans="1:6" ht="15">
      <c r="A157" t="s">
        <v>298</v>
      </c>
      <c r="B157" t="s">
        <v>299</v>
      </c>
      <c r="C157" s="2">
        <v>599919</v>
      </c>
      <c r="D157" s="2">
        <v>477496</v>
      </c>
      <c r="E157" s="2">
        <v>82583</v>
      </c>
      <c r="F157" s="2">
        <v>39840</v>
      </c>
    </row>
    <row r="158" spans="1:6" ht="15">
      <c r="A158" t="s">
        <v>300</v>
      </c>
      <c r="B158" t="s">
        <v>301</v>
      </c>
      <c r="C158" s="2">
        <v>681637</v>
      </c>
      <c r="D158" s="2">
        <v>562037</v>
      </c>
      <c r="E158" s="2">
        <v>86254</v>
      </c>
      <c r="F158" s="2">
        <v>33346</v>
      </c>
    </row>
    <row r="159" spans="1:6" ht="15">
      <c r="A159" t="s">
        <v>302</v>
      </c>
      <c r="B159" t="s">
        <v>303</v>
      </c>
      <c r="C159" s="2">
        <v>78930</v>
      </c>
      <c r="D159" s="2">
        <v>67094</v>
      </c>
      <c r="E159" s="2">
        <v>11380</v>
      </c>
      <c r="F159" s="2">
        <v>456</v>
      </c>
    </row>
    <row r="160" spans="1:6" ht="15">
      <c r="A160" t="s">
        <v>304</v>
      </c>
      <c r="B160" t="s">
        <v>305</v>
      </c>
      <c r="C160" s="2">
        <v>44500</v>
      </c>
      <c r="D160" s="2">
        <v>36097</v>
      </c>
      <c r="E160" s="2">
        <v>6843</v>
      </c>
      <c r="F160" s="2">
        <v>1560</v>
      </c>
    </row>
    <row r="161" spans="1:6" ht="15">
      <c r="A161" t="s">
        <v>306</v>
      </c>
      <c r="B161" t="s">
        <v>307</v>
      </c>
      <c r="C161" s="2">
        <v>97450</v>
      </c>
      <c r="D161" s="2">
        <v>82099</v>
      </c>
      <c r="E161" s="2">
        <v>4695</v>
      </c>
      <c r="F161" s="2">
        <v>10656</v>
      </c>
    </row>
    <row r="162" spans="1:6" ht="15">
      <c r="A162" t="s">
        <v>308</v>
      </c>
      <c r="B162" t="s">
        <v>309</v>
      </c>
      <c r="C162" s="2">
        <v>27416</v>
      </c>
      <c r="D162" s="2">
        <v>21013</v>
      </c>
      <c r="E162" s="2">
        <v>6403</v>
      </c>
      <c r="F162" s="2">
        <v>0</v>
      </c>
    </row>
    <row r="163" spans="1:6" ht="15">
      <c r="A163" t="s">
        <v>310</v>
      </c>
      <c r="B163" t="s">
        <v>311</v>
      </c>
      <c r="C163" s="2">
        <v>61164</v>
      </c>
      <c r="D163" s="2">
        <v>26587</v>
      </c>
      <c r="E163" s="2">
        <v>12266</v>
      </c>
      <c r="F163" s="2">
        <v>22311</v>
      </c>
    </row>
    <row r="164" spans="1:6" ht="15">
      <c r="A164" t="s">
        <v>312</v>
      </c>
      <c r="B164" t="s">
        <v>313</v>
      </c>
      <c r="C164" s="2">
        <v>80807</v>
      </c>
      <c r="D164" s="2">
        <v>63083</v>
      </c>
      <c r="E164" s="2">
        <v>11175</v>
      </c>
      <c r="F164" s="2">
        <v>6549</v>
      </c>
    </row>
    <row r="165" spans="1:6" ht="15">
      <c r="A165" t="s">
        <v>314</v>
      </c>
      <c r="B165" t="s">
        <v>315</v>
      </c>
      <c r="C165" s="2">
        <v>167602</v>
      </c>
      <c r="D165" s="2">
        <v>140925</v>
      </c>
      <c r="E165" s="2">
        <v>18994</v>
      </c>
      <c r="F165" s="2">
        <v>7683</v>
      </c>
    </row>
    <row r="166" spans="1:6" ht="15">
      <c r="A166" t="s">
        <v>316</v>
      </c>
      <c r="B166" t="s">
        <v>317</v>
      </c>
      <c r="C166" s="2">
        <v>702855</v>
      </c>
      <c r="D166" s="2">
        <v>611157</v>
      </c>
      <c r="E166" s="2">
        <v>46698</v>
      </c>
      <c r="F166" s="2">
        <v>44999.99999999977</v>
      </c>
    </row>
    <row r="167" spans="1:6" ht="15">
      <c r="A167" t="s">
        <v>318</v>
      </c>
      <c r="B167" t="s">
        <v>319</v>
      </c>
      <c r="C167" s="2">
        <v>1711879</v>
      </c>
      <c r="D167" s="2">
        <v>1340387</v>
      </c>
      <c r="E167" s="2">
        <v>208754</v>
      </c>
      <c r="F167" s="2">
        <v>162738</v>
      </c>
    </row>
    <row r="168" spans="1:6" ht="15">
      <c r="A168" t="s">
        <v>320</v>
      </c>
      <c r="B168" t="s">
        <v>321</v>
      </c>
      <c r="C168" s="2">
        <v>105231</v>
      </c>
      <c r="D168" s="2">
        <v>64332</v>
      </c>
      <c r="E168" s="2">
        <v>27270</v>
      </c>
      <c r="F168" s="2">
        <v>13629</v>
      </c>
    </row>
    <row r="169" spans="1:6" ht="15">
      <c r="A169" t="s">
        <v>322</v>
      </c>
      <c r="B169" t="s">
        <v>323</v>
      </c>
      <c r="C169" s="2">
        <v>107593</v>
      </c>
      <c r="D169" s="2">
        <v>72883</v>
      </c>
      <c r="E169" s="2">
        <v>15996</v>
      </c>
      <c r="F169" s="2">
        <v>18714</v>
      </c>
    </row>
    <row r="170" spans="1:6" ht="15">
      <c r="A170" t="s">
        <v>324</v>
      </c>
      <c r="B170" t="s">
        <v>325</v>
      </c>
      <c r="C170" s="2">
        <v>204099</v>
      </c>
      <c r="D170" s="2">
        <v>163603</v>
      </c>
      <c r="E170" s="2">
        <v>3733</v>
      </c>
      <c r="F170" s="2">
        <v>36763</v>
      </c>
    </row>
    <row r="171" spans="1:6" ht="15">
      <c r="A171" t="s">
        <v>326</v>
      </c>
      <c r="B171" t="s">
        <v>327</v>
      </c>
      <c r="C171" s="2">
        <v>298693</v>
      </c>
      <c r="D171" s="2">
        <v>243904</v>
      </c>
      <c r="E171" s="2">
        <v>33663</v>
      </c>
      <c r="F171" s="2">
        <v>21126</v>
      </c>
    </row>
    <row r="172" spans="1:6" ht="15">
      <c r="A172" t="s">
        <v>328</v>
      </c>
      <c r="B172" t="s">
        <v>329</v>
      </c>
      <c r="C172" s="2">
        <v>176620</v>
      </c>
      <c r="D172" s="2">
        <v>143834</v>
      </c>
      <c r="E172" s="2">
        <v>19370</v>
      </c>
      <c r="F172" s="2">
        <v>13416</v>
      </c>
    </row>
    <row r="173" spans="1:6" ht="15">
      <c r="A173" t="s">
        <v>330</v>
      </c>
      <c r="B173" t="s">
        <v>331</v>
      </c>
      <c r="C173" s="2">
        <v>44234</v>
      </c>
      <c r="D173" s="2">
        <v>30398</v>
      </c>
      <c r="E173" s="2">
        <v>11451</v>
      </c>
      <c r="F173" s="2">
        <v>2385</v>
      </c>
    </row>
    <row r="174" spans="1:6" ht="15">
      <c r="A174" t="s">
        <v>332</v>
      </c>
      <c r="B174" t="s">
        <v>333</v>
      </c>
      <c r="C174" s="2">
        <v>25053233</v>
      </c>
      <c r="D174" s="2">
        <v>15021105</v>
      </c>
      <c r="E174" s="2">
        <v>90174</v>
      </c>
      <c r="F174" s="2">
        <v>9941954</v>
      </c>
    </row>
    <row r="175" spans="1:6" ht="15">
      <c r="A175" t="s">
        <v>334</v>
      </c>
      <c r="B175" t="s">
        <v>335</v>
      </c>
      <c r="C175" s="2">
        <v>4395623</v>
      </c>
      <c r="D175" s="2">
        <v>3700678</v>
      </c>
      <c r="E175" s="2">
        <v>56580</v>
      </c>
      <c r="F175" s="2">
        <v>638365</v>
      </c>
    </row>
    <row r="176" spans="1:6" ht="15">
      <c r="A176" t="s">
        <v>336</v>
      </c>
      <c r="B176" t="s">
        <v>337</v>
      </c>
      <c r="C176" s="2">
        <v>4128326</v>
      </c>
      <c r="D176" s="2">
        <v>3465084</v>
      </c>
      <c r="E176" s="2">
        <v>264517</v>
      </c>
      <c r="F176" s="2">
        <v>398725</v>
      </c>
    </row>
    <row r="177" spans="1:6" ht="15">
      <c r="A177" t="s">
        <v>338</v>
      </c>
      <c r="B177" t="s">
        <v>339</v>
      </c>
      <c r="C177" s="2">
        <v>1860396</v>
      </c>
      <c r="D177" s="2">
        <v>1667474</v>
      </c>
      <c r="E177" s="2">
        <v>68734</v>
      </c>
      <c r="F177" s="2">
        <v>124188</v>
      </c>
    </row>
    <row r="178" spans="1:6" ht="15">
      <c r="A178" t="s">
        <v>340</v>
      </c>
      <c r="B178" t="s">
        <v>341</v>
      </c>
      <c r="C178" s="2">
        <v>3812249</v>
      </c>
      <c r="D178" s="2">
        <v>3081734</v>
      </c>
      <c r="E178" s="2">
        <v>135795</v>
      </c>
      <c r="F178" s="2">
        <v>594720</v>
      </c>
    </row>
    <row r="179" spans="1:6" ht="15">
      <c r="A179" t="s">
        <v>342</v>
      </c>
      <c r="B179" t="s">
        <v>343</v>
      </c>
      <c r="C179" s="2">
        <v>2046814</v>
      </c>
      <c r="D179" s="2">
        <v>1805131</v>
      </c>
      <c r="E179" s="2">
        <v>102155</v>
      </c>
      <c r="F179" s="2">
        <v>139528</v>
      </c>
    </row>
    <row r="180" spans="1:6" ht="15">
      <c r="A180" t="s">
        <v>344</v>
      </c>
      <c r="B180" t="s">
        <v>345</v>
      </c>
      <c r="C180" s="2">
        <v>1698207</v>
      </c>
      <c r="D180" s="2">
        <v>1304282</v>
      </c>
      <c r="E180" s="2">
        <v>71388</v>
      </c>
      <c r="F180" s="2">
        <v>322537</v>
      </c>
    </row>
    <row r="181" spans="1:6" ht="15">
      <c r="A181" t="s">
        <v>346</v>
      </c>
      <c r="B181" t="s">
        <v>347</v>
      </c>
      <c r="C181" s="2">
        <v>2957335</v>
      </c>
      <c r="D181" s="2">
        <v>2240668</v>
      </c>
      <c r="E181" s="2">
        <v>75405</v>
      </c>
      <c r="F181" s="2">
        <v>641262</v>
      </c>
    </row>
    <row r="182" spans="1:6" ht="15">
      <c r="A182" t="s">
        <v>348</v>
      </c>
      <c r="B182" t="s">
        <v>349</v>
      </c>
      <c r="C182" s="2">
        <v>2670978</v>
      </c>
      <c r="D182" s="2">
        <v>2120024</v>
      </c>
      <c r="E182" s="2">
        <v>178748</v>
      </c>
      <c r="F182" s="2">
        <v>372206</v>
      </c>
    </row>
    <row r="183" spans="1:6" ht="15">
      <c r="A183" t="s">
        <v>350</v>
      </c>
      <c r="B183" t="s">
        <v>351</v>
      </c>
      <c r="C183" s="2">
        <v>5771499</v>
      </c>
      <c r="D183" s="2">
        <v>4203846</v>
      </c>
      <c r="E183" s="2">
        <v>194925</v>
      </c>
      <c r="F183" s="2">
        <v>1372728</v>
      </c>
    </row>
    <row r="184" spans="1:6" ht="15">
      <c r="A184" t="s">
        <v>352</v>
      </c>
      <c r="B184" t="s">
        <v>353</v>
      </c>
      <c r="C184" s="2">
        <v>806871</v>
      </c>
      <c r="D184" s="2">
        <v>607799</v>
      </c>
      <c r="E184" s="2">
        <v>61176</v>
      </c>
      <c r="F184" s="2">
        <v>137896</v>
      </c>
    </row>
    <row r="185" spans="1:6" ht="15">
      <c r="A185" t="s">
        <v>354</v>
      </c>
      <c r="B185" t="s">
        <v>355</v>
      </c>
      <c r="C185" s="2">
        <v>130221</v>
      </c>
      <c r="D185" s="2">
        <v>100574</v>
      </c>
      <c r="E185" s="2">
        <v>7618</v>
      </c>
      <c r="F185" s="2">
        <v>22029</v>
      </c>
    </row>
    <row r="186" spans="1:6" ht="15">
      <c r="A186" t="s">
        <v>356</v>
      </c>
      <c r="B186" t="s">
        <v>357</v>
      </c>
      <c r="C186" s="2">
        <v>746463</v>
      </c>
      <c r="D186" s="2">
        <v>627609</v>
      </c>
      <c r="E186" s="2">
        <v>15738</v>
      </c>
      <c r="F186" s="2">
        <v>103116</v>
      </c>
    </row>
    <row r="187" spans="1:6" ht="15">
      <c r="A187" t="s">
        <v>358</v>
      </c>
      <c r="B187" t="s">
        <v>359</v>
      </c>
      <c r="C187" s="2">
        <v>2356730</v>
      </c>
      <c r="D187" s="2">
        <v>1896657</v>
      </c>
      <c r="E187" s="2">
        <v>104230</v>
      </c>
      <c r="F187" s="2">
        <v>355843</v>
      </c>
    </row>
    <row r="188" spans="1:6" ht="15">
      <c r="A188" t="s">
        <v>360</v>
      </c>
      <c r="B188" t="s">
        <v>361</v>
      </c>
      <c r="C188" s="2">
        <v>581398</v>
      </c>
      <c r="D188" s="2">
        <v>422268</v>
      </c>
      <c r="E188" s="2">
        <v>68419</v>
      </c>
      <c r="F188" s="2">
        <v>90711</v>
      </c>
    </row>
    <row r="189" spans="1:6" ht="15">
      <c r="A189" t="s">
        <v>362</v>
      </c>
      <c r="B189" t="s">
        <v>363</v>
      </c>
      <c r="C189" s="2">
        <v>2471750</v>
      </c>
      <c r="D189" s="2">
        <v>1862316</v>
      </c>
      <c r="E189" s="2">
        <v>93235</v>
      </c>
      <c r="F189" s="2">
        <v>516199</v>
      </c>
    </row>
    <row r="190" spans="1:6" ht="15">
      <c r="A190" t="s">
        <v>364</v>
      </c>
      <c r="B190" t="s">
        <v>365</v>
      </c>
      <c r="C190" s="2">
        <v>254602</v>
      </c>
      <c r="D190" s="2">
        <v>208647</v>
      </c>
      <c r="E190" s="2">
        <v>26029</v>
      </c>
      <c r="F190" s="2">
        <v>19926</v>
      </c>
    </row>
    <row r="191" spans="1:6" ht="15">
      <c r="A191" t="s">
        <v>366</v>
      </c>
      <c r="B191" t="s">
        <v>367</v>
      </c>
      <c r="C191" s="2">
        <v>232912</v>
      </c>
      <c r="D191" s="2">
        <v>201331</v>
      </c>
      <c r="E191" s="2">
        <v>16170</v>
      </c>
      <c r="F191" s="2">
        <v>15411</v>
      </c>
    </row>
    <row r="192" spans="1:6" ht="15">
      <c r="A192" t="s">
        <v>368</v>
      </c>
      <c r="B192" t="s">
        <v>369</v>
      </c>
      <c r="C192" s="2">
        <v>749899</v>
      </c>
      <c r="D192" s="2">
        <v>596610</v>
      </c>
      <c r="E192" s="2">
        <v>47089</v>
      </c>
      <c r="F192" s="2">
        <v>106200</v>
      </c>
    </row>
    <row r="193" spans="1:6" ht="15">
      <c r="A193" t="s">
        <v>370</v>
      </c>
      <c r="B193" t="s">
        <v>371</v>
      </c>
      <c r="C193" s="2">
        <v>365772</v>
      </c>
      <c r="D193" s="2">
        <v>335411</v>
      </c>
      <c r="E193" s="2">
        <v>15553</v>
      </c>
      <c r="F193" s="2">
        <v>14808</v>
      </c>
    </row>
    <row r="194" spans="1:6" ht="15">
      <c r="A194" t="s">
        <v>372</v>
      </c>
      <c r="B194" t="s">
        <v>373</v>
      </c>
      <c r="C194" s="2">
        <v>73359</v>
      </c>
      <c r="D194" s="2">
        <v>59646</v>
      </c>
      <c r="E194" s="2">
        <v>13713</v>
      </c>
      <c r="F194" s="2">
        <v>0</v>
      </c>
    </row>
    <row r="195" spans="1:6" ht="15">
      <c r="A195" t="s">
        <v>374</v>
      </c>
      <c r="B195" t="s">
        <v>375</v>
      </c>
      <c r="C195" s="2">
        <v>204309</v>
      </c>
      <c r="D195" s="2">
        <v>185675</v>
      </c>
      <c r="E195" s="2">
        <v>14557</v>
      </c>
      <c r="F195" s="2">
        <v>4077</v>
      </c>
    </row>
    <row r="196" spans="1:6" ht="15">
      <c r="A196" t="s">
        <v>376</v>
      </c>
      <c r="B196" t="s">
        <v>377</v>
      </c>
      <c r="C196" s="2">
        <v>17206</v>
      </c>
      <c r="D196" s="2">
        <v>16680</v>
      </c>
      <c r="E196" s="2">
        <v>526</v>
      </c>
      <c r="F196" s="2">
        <v>0</v>
      </c>
    </row>
    <row r="197" spans="1:6" ht="15">
      <c r="A197" t="s">
        <v>378</v>
      </c>
      <c r="B197" t="s">
        <v>379</v>
      </c>
      <c r="C197" s="2">
        <v>1280525</v>
      </c>
      <c r="D197" s="2">
        <v>1189145</v>
      </c>
      <c r="E197" s="2">
        <v>23514</v>
      </c>
      <c r="F197" s="2">
        <v>67866</v>
      </c>
    </row>
    <row r="198" spans="1:6" ht="15">
      <c r="A198" t="s">
        <v>380</v>
      </c>
      <c r="B198" t="s">
        <v>381</v>
      </c>
      <c r="C198" s="2">
        <v>3742</v>
      </c>
      <c r="D198" s="2">
        <v>3742</v>
      </c>
      <c r="E198" s="2">
        <v>0</v>
      </c>
      <c r="F198" s="2">
        <v>0</v>
      </c>
    </row>
    <row r="199" spans="1:6" ht="15">
      <c r="A199" t="s">
        <v>382</v>
      </c>
      <c r="B199" t="s">
        <v>383</v>
      </c>
      <c r="C199" s="2">
        <v>196092</v>
      </c>
      <c r="D199" s="2">
        <v>177988</v>
      </c>
      <c r="E199" s="2">
        <v>3419</v>
      </c>
      <c r="F199" s="2">
        <v>14685</v>
      </c>
    </row>
    <row r="200" spans="1:6" ht="15">
      <c r="A200" t="s">
        <v>384</v>
      </c>
      <c r="B200" t="s">
        <v>385</v>
      </c>
      <c r="C200" s="2">
        <v>79104</v>
      </c>
      <c r="D200" s="2">
        <v>63240</v>
      </c>
      <c r="E200" s="2">
        <v>15324</v>
      </c>
      <c r="F200" s="2">
        <v>540</v>
      </c>
    </row>
    <row r="201" spans="1:6" ht="15">
      <c r="A201" t="s">
        <v>386</v>
      </c>
      <c r="B201" t="s">
        <v>387</v>
      </c>
      <c r="C201" s="2">
        <v>312323</v>
      </c>
      <c r="D201" s="2">
        <v>245947</v>
      </c>
      <c r="E201" s="2">
        <v>63631</v>
      </c>
      <c r="F201" s="2">
        <v>2745</v>
      </c>
    </row>
    <row r="202" spans="1:6" ht="15">
      <c r="A202" t="s">
        <v>388</v>
      </c>
      <c r="B202" t="s">
        <v>389</v>
      </c>
      <c r="C202" s="2">
        <v>286263</v>
      </c>
      <c r="D202" s="2">
        <v>255476</v>
      </c>
      <c r="E202" s="2">
        <v>10603</v>
      </c>
      <c r="F202" s="2">
        <v>20184</v>
      </c>
    </row>
    <row r="203" spans="1:6" ht="15">
      <c r="A203" t="s">
        <v>390</v>
      </c>
      <c r="B203" t="s">
        <v>391</v>
      </c>
      <c r="C203" s="2">
        <v>4677264</v>
      </c>
      <c r="D203" s="2">
        <v>3319288</v>
      </c>
      <c r="E203" s="2">
        <v>108221</v>
      </c>
      <c r="F203" s="2">
        <v>1249755</v>
      </c>
    </row>
    <row r="204" spans="1:6" ht="15">
      <c r="A204" t="s">
        <v>392</v>
      </c>
      <c r="B204" t="s">
        <v>393</v>
      </c>
      <c r="C204" s="2">
        <v>358158</v>
      </c>
      <c r="D204" s="2">
        <v>304087</v>
      </c>
      <c r="E204" s="2">
        <v>13499</v>
      </c>
      <c r="F204" s="2">
        <v>40572</v>
      </c>
    </row>
    <row r="205" spans="1:6" ht="15">
      <c r="A205" t="s">
        <v>394</v>
      </c>
      <c r="B205" t="s">
        <v>395</v>
      </c>
      <c r="C205" s="2">
        <v>11943</v>
      </c>
      <c r="D205" s="2">
        <v>11829</v>
      </c>
      <c r="E205" s="2">
        <v>0</v>
      </c>
      <c r="F205" s="2">
        <v>114</v>
      </c>
    </row>
    <row r="206" spans="1:6" ht="15">
      <c r="A206" t="s">
        <v>396</v>
      </c>
      <c r="B206" t="s">
        <v>397</v>
      </c>
      <c r="C206" s="2">
        <v>25209</v>
      </c>
      <c r="D206" s="2">
        <v>13644</v>
      </c>
      <c r="E206" s="2">
        <v>11385</v>
      </c>
      <c r="F206" s="2">
        <v>180</v>
      </c>
    </row>
    <row r="207" spans="1:6" ht="15">
      <c r="A207" t="s">
        <v>398</v>
      </c>
      <c r="B207" t="s">
        <v>399</v>
      </c>
      <c r="C207" s="2">
        <v>654702</v>
      </c>
      <c r="D207" s="2">
        <v>580771</v>
      </c>
      <c r="E207" s="2">
        <v>24935</v>
      </c>
      <c r="F207" s="2">
        <v>48996</v>
      </c>
    </row>
    <row r="208" spans="1:6" ht="15">
      <c r="A208" t="s">
        <v>400</v>
      </c>
      <c r="B208" t="s">
        <v>401</v>
      </c>
      <c r="C208" s="2">
        <v>156769</v>
      </c>
      <c r="D208" s="2">
        <v>131036</v>
      </c>
      <c r="E208" s="2">
        <v>19343</v>
      </c>
      <c r="F208" s="2">
        <v>6390</v>
      </c>
    </row>
    <row r="209" spans="1:6" ht="15">
      <c r="A209" t="s">
        <v>402</v>
      </c>
      <c r="B209" t="s">
        <v>403</v>
      </c>
      <c r="C209" s="2">
        <v>253116</v>
      </c>
      <c r="D209" s="2">
        <v>220341</v>
      </c>
      <c r="E209" s="2">
        <v>31335</v>
      </c>
      <c r="F209" s="2">
        <v>1440</v>
      </c>
    </row>
    <row r="210" spans="1:6" ht="15">
      <c r="A210" t="s">
        <v>404</v>
      </c>
      <c r="B210" t="s">
        <v>405</v>
      </c>
      <c r="C210" s="2">
        <v>42461</v>
      </c>
      <c r="D210" s="2">
        <v>40536</v>
      </c>
      <c r="E210" s="2">
        <v>1925</v>
      </c>
      <c r="F210" s="2">
        <v>0</v>
      </c>
    </row>
    <row r="211" spans="1:6" ht="15">
      <c r="A211" t="s">
        <v>406</v>
      </c>
      <c r="B211" t="s">
        <v>407</v>
      </c>
      <c r="C211" s="2">
        <v>309786</v>
      </c>
      <c r="D211" s="2">
        <v>294890</v>
      </c>
      <c r="E211" s="2">
        <v>5917</v>
      </c>
      <c r="F211" s="2">
        <v>8979</v>
      </c>
    </row>
    <row r="212" spans="1:6" ht="15">
      <c r="A212" t="s">
        <v>408</v>
      </c>
      <c r="B212" t="s">
        <v>409</v>
      </c>
      <c r="C212" s="2">
        <v>26717</v>
      </c>
      <c r="D212" s="2">
        <v>21653</v>
      </c>
      <c r="E212" s="2">
        <v>5064</v>
      </c>
      <c r="F212" s="2">
        <v>0</v>
      </c>
    </row>
    <row r="213" spans="1:6" ht="15">
      <c r="A213" t="s">
        <v>410</v>
      </c>
      <c r="B213" t="s">
        <v>411</v>
      </c>
      <c r="C213" s="2">
        <v>35162</v>
      </c>
      <c r="D213" s="2">
        <v>32271</v>
      </c>
      <c r="E213" s="2">
        <v>2888</v>
      </c>
      <c r="F213" s="2">
        <v>3</v>
      </c>
    </row>
    <row r="214" spans="1:6" ht="15">
      <c r="A214" t="s">
        <v>412</v>
      </c>
      <c r="B214" t="s">
        <v>413</v>
      </c>
      <c r="C214" s="2">
        <v>3721</v>
      </c>
      <c r="D214" s="2">
        <v>3586</v>
      </c>
      <c r="E214" s="2">
        <v>0</v>
      </c>
      <c r="F214" s="2">
        <v>135</v>
      </c>
    </row>
    <row r="215" spans="1:6" ht="15">
      <c r="A215" t="s">
        <v>414</v>
      </c>
      <c r="B215" t="s">
        <v>415</v>
      </c>
      <c r="C215" s="2">
        <v>6773791</v>
      </c>
      <c r="D215" s="2">
        <v>4707451</v>
      </c>
      <c r="E215" s="2">
        <v>200956</v>
      </c>
      <c r="F215" s="2">
        <v>1865384</v>
      </c>
    </row>
    <row r="216" spans="1:6" ht="15">
      <c r="A216" t="s">
        <v>416</v>
      </c>
      <c r="B216" t="s">
        <v>417</v>
      </c>
      <c r="C216" s="2">
        <v>1152787</v>
      </c>
      <c r="D216" s="2">
        <v>1006023</v>
      </c>
      <c r="E216" s="2">
        <v>31272</v>
      </c>
      <c r="F216" s="2">
        <v>115492</v>
      </c>
    </row>
    <row r="217" spans="1:6" ht="15">
      <c r="A217" t="s">
        <v>418</v>
      </c>
      <c r="B217" t="s">
        <v>419</v>
      </c>
      <c r="C217" s="2">
        <v>338414</v>
      </c>
      <c r="D217" s="2">
        <v>293105</v>
      </c>
      <c r="E217" s="2">
        <v>32322</v>
      </c>
      <c r="F217" s="2">
        <v>12987</v>
      </c>
    </row>
    <row r="218" spans="1:6" ht="15">
      <c r="A218" t="s">
        <v>420</v>
      </c>
      <c r="B218" t="s">
        <v>421</v>
      </c>
      <c r="C218" s="2">
        <v>619531</v>
      </c>
      <c r="D218" s="2">
        <v>537529</v>
      </c>
      <c r="E218" s="2">
        <v>7353</v>
      </c>
      <c r="F218" s="2">
        <v>74649</v>
      </c>
    </row>
    <row r="219" spans="1:6" ht="15">
      <c r="A219" t="s">
        <v>422</v>
      </c>
      <c r="B219" t="s">
        <v>423</v>
      </c>
      <c r="C219" s="2">
        <v>268641</v>
      </c>
      <c r="D219" s="2">
        <v>207350</v>
      </c>
      <c r="E219" s="2">
        <v>19285</v>
      </c>
      <c r="F219" s="2">
        <v>42006</v>
      </c>
    </row>
    <row r="220" spans="1:6" ht="15">
      <c r="A220" t="s">
        <v>424</v>
      </c>
      <c r="B220" t="s">
        <v>425</v>
      </c>
      <c r="C220" s="2">
        <v>386240</v>
      </c>
      <c r="D220" s="2">
        <v>321885</v>
      </c>
      <c r="E220" s="2">
        <v>21968</v>
      </c>
      <c r="F220" s="2">
        <v>42387</v>
      </c>
    </row>
    <row r="221" spans="1:6" ht="15">
      <c r="A221" t="s">
        <v>426</v>
      </c>
      <c r="B221" t="s">
        <v>427</v>
      </c>
      <c r="C221" s="2">
        <v>47621</v>
      </c>
      <c r="D221" s="2">
        <v>46043</v>
      </c>
      <c r="E221" s="2">
        <v>1578</v>
      </c>
      <c r="F221" s="2">
        <v>0</v>
      </c>
    </row>
    <row r="222" spans="1:6" ht="15">
      <c r="A222" t="s">
        <v>428</v>
      </c>
      <c r="B222" t="s">
        <v>429</v>
      </c>
      <c r="C222" s="2">
        <v>218920</v>
      </c>
      <c r="D222" s="2">
        <v>201246</v>
      </c>
      <c r="E222" s="2">
        <v>6418</v>
      </c>
      <c r="F222" s="2">
        <v>11256</v>
      </c>
    </row>
    <row r="223" spans="1:6" ht="15">
      <c r="A223" t="s">
        <v>430</v>
      </c>
      <c r="B223" t="s">
        <v>431</v>
      </c>
      <c r="C223" s="2">
        <v>232002</v>
      </c>
      <c r="D223" s="2">
        <v>215856</v>
      </c>
      <c r="E223" s="2">
        <v>12582</v>
      </c>
      <c r="F223" s="2">
        <v>3564</v>
      </c>
    </row>
    <row r="224" spans="1:6" ht="15">
      <c r="A224" t="s">
        <v>432</v>
      </c>
      <c r="B224" t="s">
        <v>433</v>
      </c>
      <c r="C224" s="2">
        <v>606205</v>
      </c>
      <c r="D224" s="2">
        <v>574586</v>
      </c>
      <c r="E224" s="2">
        <v>21461</v>
      </c>
      <c r="F224" s="2">
        <v>10158</v>
      </c>
    </row>
    <row r="225" spans="1:6" ht="15">
      <c r="A225" t="s">
        <v>434</v>
      </c>
      <c r="B225" t="s">
        <v>435</v>
      </c>
      <c r="C225" s="2">
        <v>14235</v>
      </c>
      <c r="D225" s="2">
        <v>13170</v>
      </c>
      <c r="E225" s="2">
        <v>975</v>
      </c>
      <c r="F225" s="2">
        <v>90</v>
      </c>
    </row>
    <row r="226" spans="1:6" ht="15">
      <c r="A226" t="s">
        <v>436</v>
      </c>
      <c r="B226" t="s">
        <v>437</v>
      </c>
      <c r="C226" s="2">
        <v>7771543</v>
      </c>
      <c r="D226" s="2">
        <v>6048283</v>
      </c>
      <c r="E226" s="2">
        <v>177714</v>
      </c>
      <c r="F226" s="2">
        <v>1545546</v>
      </c>
    </row>
    <row r="227" spans="1:6" ht="15">
      <c r="A227" t="s">
        <v>438</v>
      </c>
      <c r="B227" t="s">
        <v>439</v>
      </c>
      <c r="C227" s="2">
        <v>848601</v>
      </c>
      <c r="D227" s="2">
        <v>768900</v>
      </c>
      <c r="E227" s="2">
        <v>25070</v>
      </c>
      <c r="F227" s="2">
        <v>54631.000000000466</v>
      </c>
    </row>
    <row r="228" spans="1:6" ht="15">
      <c r="A228" t="s">
        <v>440</v>
      </c>
      <c r="B228" t="s">
        <v>441</v>
      </c>
      <c r="C228" s="2">
        <v>88951</v>
      </c>
      <c r="D228" s="2">
        <v>87148</v>
      </c>
      <c r="E228" s="2">
        <v>1578</v>
      </c>
      <c r="F228" s="2">
        <v>225</v>
      </c>
    </row>
    <row r="229" spans="1:6" ht="15">
      <c r="A229" t="s">
        <v>442</v>
      </c>
      <c r="B229" t="s">
        <v>443</v>
      </c>
      <c r="C229" s="2">
        <v>909661</v>
      </c>
      <c r="D229" s="2">
        <v>859994</v>
      </c>
      <c r="E229" s="2">
        <v>42143</v>
      </c>
      <c r="F229" s="2">
        <v>7524</v>
      </c>
    </row>
    <row r="230" spans="1:6" ht="15">
      <c r="A230" t="s">
        <v>444</v>
      </c>
      <c r="B230" t="s">
        <v>445</v>
      </c>
      <c r="C230" s="2">
        <v>279133</v>
      </c>
      <c r="D230" s="2">
        <v>255136</v>
      </c>
      <c r="E230" s="2">
        <v>17562</v>
      </c>
      <c r="F230" s="2">
        <v>6435</v>
      </c>
    </row>
    <row r="231" spans="1:6" ht="15">
      <c r="A231" t="s">
        <v>446</v>
      </c>
      <c r="B231" t="s">
        <v>447</v>
      </c>
      <c r="C231" s="2">
        <v>7244</v>
      </c>
      <c r="D231" s="2">
        <v>7154</v>
      </c>
      <c r="E231" s="2">
        <v>0</v>
      </c>
      <c r="F231" s="2">
        <v>90</v>
      </c>
    </row>
    <row r="232" spans="1:6" ht="15">
      <c r="A232" t="s">
        <v>448</v>
      </c>
      <c r="B232" t="s">
        <v>592</v>
      </c>
      <c r="C232" s="2">
        <v>1280310</v>
      </c>
      <c r="D232" s="2">
        <v>1212317</v>
      </c>
      <c r="E232" s="2">
        <v>7459</v>
      </c>
      <c r="F232" s="2">
        <v>60534</v>
      </c>
    </row>
    <row r="233" spans="1:6" ht="15">
      <c r="A233" t="s">
        <v>450</v>
      </c>
      <c r="B233" t="s">
        <v>451</v>
      </c>
      <c r="C233" s="2">
        <v>236258</v>
      </c>
      <c r="D233" s="2">
        <v>232334</v>
      </c>
      <c r="E233" s="2">
        <v>3924</v>
      </c>
      <c r="F233" s="2">
        <v>0</v>
      </c>
    </row>
    <row r="234" spans="1:6" ht="15">
      <c r="A234" t="s">
        <v>452</v>
      </c>
      <c r="B234" t="s">
        <v>453</v>
      </c>
      <c r="C234" s="2">
        <v>1300775</v>
      </c>
      <c r="D234" s="2">
        <v>1164468</v>
      </c>
      <c r="E234" s="2">
        <v>119545</v>
      </c>
      <c r="F234" s="2">
        <v>16762</v>
      </c>
    </row>
    <row r="235" spans="1:6" ht="15">
      <c r="A235" t="s">
        <v>454</v>
      </c>
      <c r="B235" t="s">
        <v>455</v>
      </c>
      <c r="C235" s="2">
        <v>492008</v>
      </c>
      <c r="D235" s="2">
        <v>433902</v>
      </c>
      <c r="E235" s="2">
        <v>33104</v>
      </c>
      <c r="F235" s="2">
        <v>25002</v>
      </c>
    </row>
    <row r="236" spans="1:6" ht="15">
      <c r="A236" t="s">
        <v>456</v>
      </c>
      <c r="B236" t="s">
        <v>457</v>
      </c>
      <c r="C236" s="2">
        <v>175408</v>
      </c>
      <c r="D236" s="2">
        <v>166027</v>
      </c>
      <c r="E236" s="2">
        <v>9381</v>
      </c>
      <c r="F236" s="2">
        <v>0</v>
      </c>
    </row>
    <row r="237" spans="1:6" ht="15">
      <c r="A237" t="s">
        <v>458</v>
      </c>
      <c r="B237" t="s">
        <v>459</v>
      </c>
      <c r="C237" s="2">
        <v>217631</v>
      </c>
      <c r="D237" s="2">
        <v>206305</v>
      </c>
      <c r="E237" s="2">
        <v>1557</v>
      </c>
      <c r="F237" s="2">
        <v>9769</v>
      </c>
    </row>
    <row r="238" spans="1:6" ht="15">
      <c r="A238" t="s">
        <v>460</v>
      </c>
      <c r="B238" t="s">
        <v>461</v>
      </c>
      <c r="C238" s="2">
        <v>203286</v>
      </c>
      <c r="D238" s="2">
        <v>190009</v>
      </c>
      <c r="E238" s="2">
        <v>13277</v>
      </c>
      <c r="F238" s="2">
        <v>0</v>
      </c>
    </row>
    <row r="239" spans="1:6" ht="15">
      <c r="A239" t="s">
        <v>462</v>
      </c>
      <c r="B239" t="s">
        <v>463</v>
      </c>
      <c r="C239" s="2">
        <v>901923</v>
      </c>
      <c r="D239" s="2">
        <v>873192</v>
      </c>
      <c r="E239" s="2">
        <v>22206</v>
      </c>
      <c r="F239" s="2">
        <v>6525</v>
      </c>
    </row>
    <row r="240" spans="1:6" ht="15">
      <c r="A240" t="s">
        <v>464</v>
      </c>
      <c r="B240" t="s">
        <v>465</v>
      </c>
      <c r="C240" s="2">
        <v>3127932</v>
      </c>
      <c r="D240" s="2">
        <v>2721825</v>
      </c>
      <c r="E240" s="2">
        <v>103856</v>
      </c>
      <c r="F240" s="2">
        <v>302251</v>
      </c>
    </row>
    <row r="241" spans="1:6" ht="15">
      <c r="A241" t="s">
        <v>466</v>
      </c>
      <c r="B241" t="s">
        <v>467</v>
      </c>
      <c r="C241" s="2">
        <v>2772197</v>
      </c>
      <c r="D241" s="2">
        <v>2490589</v>
      </c>
      <c r="E241" s="2">
        <v>79503</v>
      </c>
      <c r="F241" s="2">
        <v>202105</v>
      </c>
    </row>
    <row r="242" spans="1:6" ht="15">
      <c r="A242" t="s">
        <v>468</v>
      </c>
      <c r="B242" t="s">
        <v>469</v>
      </c>
      <c r="C242" s="2">
        <v>311377</v>
      </c>
      <c r="D242" s="2">
        <v>295572</v>
      </c>
      <c r="E242" s="2">
        <v>15124</v>
      </c>
      <c r="F242" s="2">
        <v>681</v>
      </c>
    </row>
    <row r="243" spans="1:6" ht="15">
      <c r="A243" t="s">
        <v>470</v>
      </c>
      <c r="B243" t="s">
        <v>471</v>
      </c>
      <c r="C243" s="2">
        <v>153739</v>
      </c>
      <c r="D243" s="2">
        <v>134507</v>
      </c>
      <c r="E243" s="2">
        <v>17239</v>
      </c>
      <c r="F243" s="2">
        <v>1993</v>
      </c>
    </row>
    <row r="244" spans="1:6" ht="15">
      <c r="A244" t="s">
        <v>472</v>
      </c>
      <c r="B244" t="s">
        <v>473</v>
      </c>
      <c r="C244" s="2">
        <v>329944</v>
      </c>
      <c r="D244" s="2">
        <v>303762</v>
      </c>
      <c r="E244" s="2">
        <v>24127</v>
      </c>
      <c r="F244" s="2">
        <v>2055</v>
      </c>
    </row>
    <row r="245" spans="1:6" ht="15">
      <c r="A245" t="s">
        <v>474</v>
      </c>
      <c r="B245" t="s">
        <v>475</v>
      </c>
      <c r="C245" s="2">
        <v>411568</v>
      </c>
      <c r="D245" s="2">
        <v>400105</v>
      </c>
      <c r="E245" s="2">
        <v>5523</v>
      </c>
      <c r="F245" s="2">
        <v>5940</v>
      </c>
    </row>
    <row r="246" spans="1:6" ht="15">
      <c r="A246" t="s">
        <v>476</v>
      </c>
      <c r="B246" t="s">
        <v>477</v>
      </c>
      <c r="C246" s="2">
        <v>35216</v>
      </c>
      <c r="D246" s="2">
        <v>27264</v>
      </c>
      <c r="E246" s="2">
        <v>7952</v>
      </c>
      <c r="F246" s="2">
        <v>0</v>
      </c>
    </row>
    <row r="247" spans="1:6" ht="15">
      <c r="A247" t="s">
        <v>478</v>
      </c>
      <c r="B247" t="s">
        <v>479</v>
      </c>
      <c r="C247" s="2">
        <v>62867</v>
      </c>
      <c r="D247" s="2">
        <v>50033</v>
      </c>
      <c r="E247" s="2">
        <v>3576</v>
      </c>
      <c r="F247" s="2">
        <v>9258</v>
      </c>
    </row>
    <row r="248" spans="1:6" ht="15">
      <c r="A248" t="s">
        <v>480</v>
      </c>
      <c r="B248" t="s">
        <v>481</v>
      </c>
      <c r="C248" s="2">
        <v>22876</v>
      </c>
      <c r="D248" s="2">
        <v>16879</v>
      </c>
      <c r="E248" s="2">
        <v>5952</v>
      </c>
      <c r="F248" s="2">
        <v>45</v>
      </c>
    </row>
    <row r="249" spans="1:6" ht="15">
      <c r="A249" t="s">
        <v>482</v>
      </c>
      <c r="B249" t="s">
        <v>483</v>
      </c>
      <c r="C249" s="2">
        <v>98273</v>
      </c>
      <c r="D249" s="2">
        <v>88657</v>
      </c>
      <c r="E249" s="2">
        <v>9616</v>
      </c>
      <c r="F249" s="2">
        <v>0</v>
      </c>
    </row>
    <row r="250" spans="1:6" ht="15">
      <c r="A250" t="s">
        <v>484</v>
      </c>
      <c r="B250" t="s">
        <v>485</v>
      </c>
      <c r="C250" s="2">
        <v>242545</v>
      </c>
      <c r="D250" s="2">
        <v>228868</v>
      </c>
      <c r="E250" s="2">
        <v>7242</v>
      </c>
      <c r="F250" s="2">
        <v>6435</v>
      </c>
    </row>
    <row r="251" spans="1:6" ht="15">
      <c r="A251" t="s">
        <v>486</v>
      </c>
      <c r="B251" t="s">
        <v>487</v>
      </c>
      <c r="C251" s="2">
        <v>4781294</v>
      </c>
      <c r="D251" s="2">
        <v>4106052</v>
      </c>
      <c r="E251" s="2">
        <v>55421</v>
      </c>
      <c r="F251" s="2">
        <v>619821</v>
      </c>
    </row>
    <row r="252" spans="1:6" ht="15">
      <c r="A252" t="s">
        <v>489</v>
      </c>
      <c r="B252" t="s">
        <v>490</v>
      </c>
      <c r="C252" s="2">
        <v>983006</v>
      </c>
      <c r="D252" s="2">
        <v>910744</v>
      </c>
      <c r="E252" s="2">
        <v>19571</v>
      </c>
      <c r="F252" s="2">
        <v>52691</v>
      </c>
    </row>
    <row r="253" spans="1:6" ht="15">
      <c r="A253" t="s">
        <v>491</v>
      </c>
      <c r="B253" t="s">
        <v>492</v>
      </c>
      <c r="C253" s="2">
        <v>422482</v>
      </c>
      <c r="D253" s="2">
        <v>390771</v>
      </c>
      <c r="E253" s="2">
        <v>29866</v>
      </c>
      <c r="F253" s="2">
        <v>1845</v>
      </c>
    </row>
    <row r="254" spans="1:6" ht="15">
      <c r="A254" t="s">
        <v>493</v>
      </c>
      <c r="B254" t="s">
        <v>494</v>
      </c>
      <c r="C254" s="2">
        <v>358511</v>
      </c>
      <c r="D254" s="2">
        <v>308249</v>
      </c>
      <c r="E254" s="2">
        <v>22006</v>
      </c>
      <c r="F254" s="2">
        <v>28256</v>
      </c>
    </row>
    <row r="255" spans="1:6" ht="15">
      <c r="A255" t="s">
        <v>495</v>
      </c>
      <c r="B255" t="s">
        <v>496</v>
      </c>
      <c r="C255" s="2">
        <v>1254213</v>
      </c>
      <c r="D255" s="2">
        <v>1144415</v>
      </c>
      <c r="E255" s="2">
        <v>23407</v>
      </c>
      <c r="F255" s="2">
        <v>86391</v>
      </c>
    </row>
    <row r="256" spans="1:6" ht="15">
      <c r="A256" t="s">
        <v>497</v>
      </c>
      <c r="B256" t="s">
        <v>498</v>
      </c>
      <c r="C256" s="2">
        <v>5396</v>
      </c>
      <c r="D256" s="2">
        <v>2974</v>
      </c>
      <c r="E256" s="2">
        <v>2422</v>
      </c>
      <c r="F256" s="2">
        <v>0</v>
      </c>
    </row>
    <row r="257" spans="1:6" ht="15">
      <c r="A257" t="s">
        <v>499</v>
      </c>
      <c r="B257" t="s">
        <v>500</v>
      </c>
      <c r="C257" s="2">
        <v>293920</v>
      </c>
      <c r="D257" s="2">
        <v>281527</v>
      </c>
      <c r="E257" s="2">
        <v>10863</v>
      </c>
      <c r="F257" s="2">
        <v>1530</v>
      </c>
    </row>
    <row r="258" spans="1:6" ht="15">
      <c r="A258" t="s">
        <v>501</v>
      </c>
      <c r="B258" t="s">
        <v>502</v>
      </c>
      <c r="C258" s="2">
        <v>249271</v>
      </c>
      <c r="D258" s="2">
        <v>238456</v>
      </c>
      <c r="E258" s="2">
        <v>3873</v>
      </c>
      <c r="F258" s="2">
        <v>6942</v>
      </c>
    </row>
    <row r="259" spans="1:6" ht="15">
      <c r="A259" t="s">
        <v>503</v>
      </c>
      <c r="B259" t="s">
        <v>504</v>
      </c>
      <c r="C259" s="2">
        <v>3949014</v>
      </c>
      <c r="D259" s="2">
        <v>3368171</v>
      </c>
      <c r="E259" s="2">
        <v>45337</v>
      </c>
      <c r="F259" s="2">
        <v>535506</v>
      </c>
    </row>
    <row r="260" spans="1:6" ht="15">
      <c r="A260" t="s">
        <v>505</v>
      </c>
      <c r="B260" t="s">
        <v>506</v>
      </c>
      <c r="C260" s="2">
        <v>149918</v>
      </c>
      <c r="D260" s="2">
        <v>135685</v>
      </c>
      <c r="E260" s="2">
        <v>14233</v>
      </c>
      <c r="F260" s="2">
        <v>0</v>
      </c>
    </row>
    <row r="261" spans="1:6" ht="15">
      <c r="A261" t="s">
        <v>507</v>
      </c>
      <c r="B261" t="s">
        <v>488</v>
      </c>
      <c r="C261" s="2">
        <v>11645</v>
      </c>
      <c r="D261" s="2">
        <v>11645</v>
      </c>
      <c r="E261" s="2">
        <v>0</v>
      </c>
      <c r="F261" s="2">
        <v>0</v>
      </c>
    </row>
    <row r="262" spans="1:6" ht="15">
      <c r="A262" t="s">
        <v>508</v>
      </c>
      <c r="B262" t="s">
        <v>509</v>
      </c>
      <c r="C262" s="2">
        <v>1417344</v>
      </c>
      <c r="D262" s="2">
        <v>1171096</v>
      </c>
      <c r="E262" s="2">
        <v>20627</v>
      </c>
      <c r="F262" s="2">
        <v>225621</v>
      </c>
    </row>
    <row r="263" spans="1:6" ht="15">
      <c r="A263" t="s">
        <v>510</v>
      </c>
      <c r="B263" t="s">
        <v>511</v>
      </c>
      <c r="C263" s="2">
        <v>1264</v>
      </c>
      <c r="D263" s="2">
        <v>0</v>
      </c>
      <c r="E263" s="2">
        <v>1264</v>
      </c>
      <c r="F263" s="2">
        <v>0</v>
      </c>
    </row>
    <row r="264" spans="1:6" ht="15">
      <c r="A264" t="s">
        <v>512</v>
      </c>
      <c r="B264" t="s">
        <v>513</v>
      </c>
      <c r="C264" s="2">
        <v>9591</v>
      </c>
      <c r="D264" s="2">
        <v>9099</v>
      </c>
      <c r="E264" s="2">
        <v>492</v>
      </c>
      <c r="F264" s="2">
        <v>0</v>
      </c>
    </row>
    <row r="265" spans="1:6" ht="15">
      <c r="A265" t="s">
        <v>514</v>
      </c>
      <c r="B265" t="s">
        <v>515</v>
      </c>
      <c r="C265" s="2">
        <v>659359</v>
      </c>
      <c r="D265" s="2">
        <v>592918</v>
      </c>
      <c r="E265" s="2">
        <v>63381</v>
      </c>
      <c r="F265" s="2">
        <v>3060</v>
      </c>
    </row>
    <row r="266" spans="1:6" ht="15">
      <c r="A266" t="s">
        <v>516</v>
      </c>
      <c r="B266" t="s">
        <v>517</v>
      </c>
      <c r="C266" s="2">
        <v>10656</v>
      </c>
      <c r="D266" s="2">
        <v>5084</v>
      </c>
      <c r="E266" s="2">
        <v>4839</v>
      </c>
      <c r="F266" s="2">
        <v>733</v>
      </c>
    </row>
    <row r="267" spans="1:6" ht="15">
      <c r="A267" t="s">
        <v>518</v>
      </c>
      <c r="B267" t="s">
        <v>519</v>
      </c>
      <c r="C267" s="2">
        <v>1186453</v>
      </c>
      <c r="D267" s="2">
        <v>975348</v>
      </c>
      <c r="E267" s="2">
        <v>43852</v>
      </c>
      <c r="F267" s="2">
        <v>167253</v>
      </c>
    </row>
    <row r="268" spans="1:6" ht="15">
      <c r="A268" t="s">
        <v>520</v>
      </c>
      <c r="B268" t="s">
        <v>521</v>
      </c>
      <c r="C268" s="2">
        <v>383306</v>
      </c>
      <c r="D268" s="2">
        <v>363541</v>
      </c>
      <c r="E268" s="2">
        <v>18865</v>
      </c>
      <c r="F268" s="2">
        <v>899.9999999999709</v>
      </c>
    </row>
    <row r="269" spans="1:6" ht="15">
      <c r="A269" t="s">
        <v>522</v>
      </c>
      <c r="B269" t="s">
        <v>523</v>
      </c>
      <c r="C269" s="2">
        <v>1213668</v>
      </c>
      <c r="D269" s="2">
        <v>1168070</v>
      </c>
      <c r="E269" s="2">
        <v>15913</v>
      </c>
      <c r="F269" s="2">
        <v>29685</v>
      </c>
    </row>
    <row r="270" spans="1:6" ht="15">
      <c r="A270" t="s">
        <v>524</v>
      </c>
      <c r="B270" t="s">
        <v>525</v>
      </c>
      <c r="C270" s="2">
        <v>2876287</v>
      </c>
      <c r="D270" s="2">
        <v>2074130</v>
      </c>
      <c r="E270" s="2">
        <v>148248</v>
      </c>
      <c r="F270" s="2">
        <v>653909</v>
      </c>
    </row>
    <row r="271" spans="1:6" ht="15">
      <c r="A271" t="s">
        <v>526</v>
      </c>
      <c r="B271" t="s">
        <v>527</v>
      </c>
      <c r="C271" s="2">
        <v>78371</v>
      </c>
      <c r="D271" s="2">
        <v>73725</v>
      </c>
      <c r="E271" s="2">
        <v>4646</v>
      </c>
      <c r="F271" s="2">
        <v>0</v>
      </c>
    </row>
    <row r="272" spans="1:6" ht="15">
      <c r="A272" t="s">
        <v>528</v>
      </c>
      <c r="B272" t="s">
        <v>529</v>
      </c>
      <c r="C272" s="2">
        <v>3341</v>
      </c>
      <c r="D272" s="2">
        <v>3341</v>
      </c>
      <c r="E272" s="2">
        <v>0</v>
      </c>
      <c r="F272" s="2">
        <v>0</v>
      </c>
    </row>
    <row r="273" spans="1:6" ht="15">
      <c r="A273" t="s">
        <v>530</v>
      </c>
      <c r="B273" t="s">
        <v>531</v>
      </c>
      <c r="C273" s="2">
        <v>13273</v>
      </c>
      <c r="D273" s="2">
        <v>13228</v>
      </c>
      <c r="E273" s="2">
        <v>0</v>
      </c>
      <c r="F273" s="2">
        <v>45</v>
      </c>
    </row>
    <row r="274" spans="1:6" ht="15">
      <c r="A274" t="s">
        <v>532</v>
      </c>
      <c r="B274" t="s">
        <v>533</v>
      </c>
      <c r="C274" s="2">
        <v>85108</v>
      </c>
      <c r="D274" s="2">
        <v>78254</v>
      </c>
      <c r="E274" s="2">
        <v>6854</v>
      </c>
      <c r="F274" s="2">
        <v>0</v>
      </c>
    </row>
    <row r="275" spans="1:6" ht="15">
      <c r="A275" t="s">
        <v>534</v>
      </c>
      <c r="B275" t="s">
        <v>535</v>
      </c>
      <c r="C275" s="2">
        <v>7606</v>
      </c>
      <c r="D275" s="2">
        <v>2746</v>
      </c>
      <c r="E275" s="2">
        <v>0</v>
      </c>
      <c r="F275" s="2">
        <v>4860</v>
      </c>
    </row>
    <row r="276" spans="1:6" ht="15">
      <c r="A276" t="s">
        <v>536</v>
      </c>
      <c r="B276" t="s">
        <v>537</v>
      </c>
      <c r="C276" s="2">
        <v>0</v>
      </c>
      <c r="D276" s="2">
        <v>0</v>
      </c>
      <c r="E276" s="2">
        <v>0</v>
      </c>
      <c r="F276" s="2">
        <v>0</v>
      </c>
    </row>
    <row r="277" spans="1:6" ht="15">
      <c r="A277" t="s">
        <v>538</v>
      </c>
      <c r="B277" t="s">
        <v>539</v>
      </c>
      <c r="C277" s="2">
        <v>304807</v>
      </c>
      <c r="D277" s="2">
        <v>292037</v>
      </c>
      <c r="E277" s="2">
        <v>1185</v>
      </c>
      <c r="F277" s="2">
        <v>11585</v>
      </c>
    </row>
    <row r="278" spans="1:6" ht="15">
      <c r="A278" t="s">
        <v>540</v>
      </c>
      <c r="B278" t="s">
        <v>541</v>
      </c>
      <c r="C278" s="2">
        <v>13771</v>
      </c>
      <c r="D278" s="2">
        <v>12616</v>
      </c>
      <c r="E278" s="2">
        <v>1155</v>
      </c>
      <c r="F278" s="2">
        <v>0</v>
      </c>
    </row>
    <row r="279" spans="1:6" ht="15">
      <c r="A279" t="s">
        <v>542</v>
      </c>
      <c r="B279" t="s">
        <v>543</v>
      </c>
      <c r="C279" s="2">
        <v>46031</v>
      </c>
      <c r="D279" s="2">
        <v>45768</v>
      </c>
      <c r="E279" s="2">
        <v>263</v>
      </c>
      <c r="F279" s="2">
        <v>0</v>
      </c>
    </row>
    <row r="280" spans="1:6" ht="15">
      <c r="A280" t="s">
        <v>544</v>
      </c>
      <c r="B280" t="s">
        <v>545</v>
      </c>
      <c r="C280" s="2">
        <v>281832</v>
      </c>
      <c r="D280" s="2">
        <v>239427</v>
      </c>
      <c r="E280" s="2">
        <v>28773</v>
      </c>
      <c r="F280" s="2">
        <v>13632</v>
      </c>
    </row>
    <row r="281" spans="1:6" ht="15">
      <c r="A281" t="s">
        <v>546</v>
      </c>
      <c r="B281" t="s">
        <v>547</v>
      </c>
      <c r="C281" s="2">
        <v>128517</v>
      </c>
      <c r="D281" s="2">
        <v>127827</v>
      </c>
      <c r="E281" s="2">
        <v>690</v>
      </c>
      <c r="F281" s="2">
        <v>0</v>
      </c>
    </row>
    <row r="282" spans="1:6" ht="15">
      <c r="A282" t="s">
        <v>548</v>
      </c>
      <c r="B282" t="s">
        <v>549</v>
      </c>
      <c r="C282" s="2">
        <v>3038</v>
      </c>
      <c r="D282" s="2">
        <v>574</v>
      </c>
      <c r="E282" s="2">
        <v>2464</v>
      </c>
      <c r="F282" s="2">
        <v>0</v>
      </c>
    </row>
    <row r="283" spans="1:6" ht="15">
      <c r="A283" t="s">
        <v>550</v>
      </c>
      <c r="B283" t="s">
        <v>551</v>
      </c>
      <c r="C283" s="2">
        <v>7613150</v>
      </c>
      <c r="D283" s="2">
        <v>5583904</v>
      </c>
      <c r="E283" s="2">
        <v>230137</v>
      </c>
      <c r="F283" s="2">
        <v>1799109</v>
      </c>
    </row>
    <row r="284" spans="1:6" ht="15">
      <c r="A284" t="s">
        <v>552</v>
      </c>
      <c r="B284" t="s">
        <v>553</v>
      </c>
      <c r="C284" s="2">
        <v>53106</v>
      </c>
      <c r="D284" s="2">
        <v>53016</v>
      </c>
      <c r="E284" s="2">
        <v>0</v>
      </c>
      <c r="F284" s="2">
        <v>90</v>
      </c>
    </row>
    <row r="285" spans="1:6" ht="15">
      <c r="A285" t="s">
        <v>554</v>
      </c>
      <c r="B285" t="s">
        <v>555</v>
      </c>
      <c r="C285" s="2">
        <v>2413838</v>
      </c>
      <c r="D285" s="2">
        <v>2019099</v>
      </c>
      <c r="E285" s="2">
        <v>29786</v>
      </c>
      <c r="F285" s="2">
        <v>364953</v>
      </c>
    </row>
    <row r="286" spans="1:6" ht="15">
      <c r="A286" t="s">
        <v>556</v>
      </c>
      <c r="B286" t="s">
        <v>557</v>
      </c>
      <c r="C286" s="2">
        <v>18101</v>
      </c>
      <c r="D286" s="2">
        <v>6614</v>
      </c>
      <c r="E286" s="2">
        <v>0</v>
      </c>
      <c r="F286" s="2">
        <v>11487</v>
      </c>
    </row>
    <row r="287" spans="1:6" ht="15">
      <c r="A287" t="s">
        <v>558</v>
      </c>
      <c r="B287" t="s">
        <v>559</v>
      </c>
      <c r="C287" s="2">
        <v>49361</v>
      </c>
      <c r="D287" s="2">
        <v>45836</v>
      </c>
      <c r="E287" s="2">
        <v>3480</v>
      </c>
      <c r="F287" s="2">
        <v>45</v>
      </c>
    </row>
    <row r="288" spans="1:6" ht="15">
      <c r="A288" t="s">
        <v>560</v>
      </c>
      <c r="B288" t="s">
        <v>561</v>
      </c>
      <c r="C288" s="2">
        <v>7166</v>
      </c>
      <c r="D288" s="2">
        <v>5909</v>
      </c>
      <c r="E288" s="2">
        <v>1257</v>
      </c>
      <c r="F288" s="2">
        <v>0</v>
      </c>
    </row>
    <row r="289" spans="1:6" ht="15">
      <c r="A289" t="s">
        <v>562</v>
      </c>
      <c r="B289" t="s">
        <v>563</v>
      </c>
      <c r="C289" s="2">
        <v>664</v>
      </c>
      <c r="D289" s="2">
        <v>664</v>
      </c>
      <c r="E289" s="2">
        <v>0</v>
      </c>
      <c r="F289" s="2">
        <v>0</v>
      </c>
    </row>
    <row r="290" spans="1:6" ht="15">
      <c r="A290" t="s">
        <v>564</v>
      </c>
      <c r="B290" t="s">
        <v>565</v>
      </c>
      <c r="C290" s="2">
        <v>65338</v>
      </c>
      <c r="D290" s="2">
        <v>38448</v>
      </c>
      <c r="E290" s="2">
        <v>3987</v>
      </c>
      <c r="F290" s="2">
        <v>22903</v>
      </c>
    </row>
    <row r="291" spans="1:6" ht="15">
      <c r="A291" t="s">
        <v>566</v>
      </c>
      <c r="B291" t="s">
        <v>567</v>
      </c>
      <c r="C291" s="2">
        <v>3059</v>
      </c>
      <c r="D291" s="2">
        <v>1820</v>
      </c>
      <c r="E291" s="2">
        <v>1215</v>
      </c>
      <c r="F291" s="2">
        <v>24</v>
      </c>
    </row>
    <row r="292" spans="1:6" ht="15">
      <c r="A292" t="s">
        <v>568</v>
      </c>
      <c r="B292" t="s">
        <v>569</v>
      </c>
      <c r="C292" s="2">
        <v>10876</v>
      </c>
      <c r="D292" s="2">
        <v>10870</v>
      </c>
      <c r="E292" s="2">
        <v>6</v>
      </c>
      <c r="F292" s="2">
        <v>0</v>
      </c>
    </row>
    <row r="293" spans="1:6" ht="15">
      <c r="A293" t="s">
        <v>570</v>
      </c>
      <c r="B293" t="s">
        <v>571</v>
      </c>
      <c r="C293" s="2">
        <v>872813</v>
      </c>
      <c r="D293" s="2">
        <v>756419</v>
      </c>
      <c r="E293" s="2">
        <v>1374</v>
      </c>
      <c r="F293" s="2">
        <v>115020</v>
      </c>
    </row>
    <row r="294" spans="1:6" ht="15">
      <c r="A294" t="s">
        <v>572</v>
      </c>
      <c r="B294" t="s">
        <v>573</v>
      </c>
      <c r="C294" s="2">
        <v>20979</v>
      </c>
      <c r="D294" s="2">
        <v>19906</v>
      </c>
      <c r="E294" s="2">
        <v>263</v>
      </c>
      <c r="F294" s="2">
        <v>810</v>
      </c>
    </row>
    <row r="295" spans="1:6" ht="15">
      <c r="A295" t="s">
        <v>574</v>
      </c>
      <c r="B295" t="s">
        <v>575</v>
      </c>
      <c r="C295" s="2">
        <v>4363187</v>
      </c>
      <c r="D295" s="2">
        <v>3324327</v>
      </c>
      <c r="E295" s="2">
        <v>96609</v>
      </c>
      <c r="F295" s="2">
        <v>942251</v>
      </c>
    </row>
    <row r="296" spans="1:6" ht="15">
      <c r="A296" t="s">
        <v>576</v>
      </c>
      <c r="B296" t="s">
        <v>577</v>
      </c>
      <c r="C296" s="2">
        <v>1353870</v>
      </c>
      <c r="D296" s="2">
        <v>1128354</v>
      </c>
      <c r="E296" s="2">
        <v>21588</v>
      </c>
      <c r="F296" s="2">
        <v>203928</v>
      </c>
    </row>
    <row r="297" spans="1:6" ht="15">
      <c r="A297" t="s">
        <v>578</v>
      </c>
      <c r="B297" t="s">
        <v>579</v>
      </c>
      <c r="C297" s="2">
        <v>714843</v>
      </c>
      <c r="D297" s="2">
        <v>656887</v>
      </c>
      <c r="E297" s="2">
        <v>6830</v>
      </c>
      <c r="F297" s="2">
        <v>51126</v>
      </c>
    </row>
    <row r="298" spans="1:6" ht="15">
      <c r="A298" t="s">
        <v>580</v>
      </c>
      <c r="B298" t="s">
        <v>581</v>
      </c>
      <c r="C298" s="2">
        <v>83844</v>
      </c>
      <c r="D298" s="2">
        <v>63764</v>
      </c>
      <c r="E298" s="2">
        <v>490</v>
      </c>
      <c r="F298" s="2">
        <v>19590</v>
      </c>
    </row>
    <row r="299" spans="1:6" ht="15">
      <c r="A299" t="s">
        <v>582</v>
      </c>
      <c r="B299" t="s">
        <v>583</v>
      </c>
      <c r="C299" s="2">
        <v>1027175</v>
      </c>
      <c r="D299" s="2">
        <v>872630</v>
      </c>
      <c r="E299" s="2">
        <v>1115</v>
      </c>
      <c r="F299" s="2">
        <v>153430</v>
      </c>
    </row>
    <row r="300" spans="2:6" ht="15">
      <c r="B300" s="19" t="s">
        <v>593</v>
      </c>
      <c r="C300" s="28">
        <v>506541431</v>
      </c>
      <c r="D300" s="28">
        <v>389351542</v>
      </c>
      <c r="E300" s="28">
        <v>17404923</v>
      </c>
      <c r="F300" s="28">
        <v>99784966</v>
      </c>
    </row>
    <row r="301" spans="3:6" ht="15">
      <c r="C301" s="2"/>
      <c r="D301" s="2"/>
      <c r="E301" s="2"/>
      <c r="F301" s="2"/>
    </row>
  </sheetData>
  <sheetProtection/>
  <mergeCells count="3">
    <mergeCell ref="A7:A8"/>
    <mergeCell ref="B7:B8"/>
    <mergeCell ref="C7:C8"/>
  </mergeCells>
  <printOptions horizontalCentered="1" verticalCentered="1"/>
  <pageMargins left="0.1968503937007874" right="0.1968503937007874" top="0.5905511811023623" bottom="0.5905511811023623" header="0.31496062992125984" footer="0.31496062992125984"/>
  <pageSetup horizontalDpi="600" verticalDpi="600" orientation="portrait" paperSize="9" r:id="rId1"/>
  <headerFooter>
    <oddHeader>&amp;C&amp;9 2018-12-20&amp;R&amp;9&amp;A</oddHeader>
    <oddFooter>&amp;L&amp;9&amp;F&amp;C&amp;9&amp;P (&amp;N)</oddFooter>
  </headerFooter>
</worksheet>
</file>

<file path=xl/worksheets/sheet5.xml><?xml version="1.0" encoding="utf-8"?>
<worksheet xmlns="http://schemas.openxmlformats.org/spreadsheetml/2006/main" xmlns:r="http://schemas.openxmlformats.org/officeDocument/2006/relationships">
  <dimension ref="A1:N300"/>
  <sheetViews>
    <sheetView workbookViewId="0" topLeftCell="A1">
      <pane xSplit="2" ySplit="5" topLeftCell="C6" activePane="bottomRight" state="frozen"/>
      <selection pane="topLeft" activeCell="A3" sqref="A3"/>
      <selection pane="topRight" activeCell="A3" sqref="A3"/>
      <selection pane="bottomLeft" activeCell="A3" sqref="A3"/>
      <selection pane="bottomRight" activeCell="A1" sqref="A1"/>
    </sheetView>
  </sheetViews>
  <sheetFormatPr defaultColWidth="9.140625" defaultRowHeight="15"/>
  <cols>
    <col min="1" max="1" width="5.7109375" style="49" customWidth="1"/>
    <col min="2" max="2" width="13.7109375" style="49" customWidth="1"/>
    <col min="3" max="3" width="14.7109375" style="264" customWidth="1"/>
    <col min="4" max="4" width="13.421875" style="88" bestFit="1" customWidth="1"/>
    <col min="5" max="6" width="14.7109375" style="4" customWidth="1"/>
    <col min="7" max="7" width="16.7109375" style="4" customWidth="1"/>
    <col min="8" max="8" width="10.8515625" style="0" bestFit="1" customWidth="1"/>
    <col min="9" max="9" width="13.57421875" style="0" bestFit="1" customWidth="1"/>
    <col min="10" max="10" width="13.7109375" style="0" bestFit="1" customWidth="1"/>
  </cols>
  <sheetData>
    <row r="1" ht="15.75">
      <c r="A1" s="1" t="s">
        <v>761</v>
      </c>
    </row>
    <row r="2" ht="15.75">
      <c r="A2" s="282"/>
    </row>
    <row r="3" spans="1:14" ht="15">
      <c r="A3" s="63" t="s">
        <v>0</v>
      </c>
      <c r="B3" s="4"/>
      <c r="C3" s="260"/>
      <c r="J3" s="65"/>
      <c r="K3" s="65"/>
      <c r="L3" s="65"/>
      <c r="M3" s="65"/>
      <c r="N3" s="65"/>
    </row>
    <row r="4" spans="1:14" ht="7.5" customHeight="1">
      <c r="A4" s="335" t="s">
        <v>1</v>
      </c>
      <c r="B4" s="337" t="s">
        <v>2</v>
      </c>
      <c r="C4" s="339" t="s">
        <v>743</v>
      </c>
      <c r="D4" s="339" t="s">
        <v>762</v>
      </c>
      <c r="E4" s="341" t="s">
        <v>763</v>
      </c>
      <c r="F4" s="343" t="s">
        <v>764</v>
      </c>
      <c r="G4" s="333" t="s">
        <v>765</v>
      </c>
      <c r="J4" s="361"/>
      <c r="K4" s="65"/>
      <c r="L4" s="65"/>
      <c r="M4" s="65"/>
      <c r="N4" s="65"/>
    </row>
    <row r="5" spans="1:14" ht="42" customHeight="1">
      <c r="A5" s="336"/>
      <c r="B5" s="338"/>
      <c r="C5" s="340" t="s">
        <v>728</v>
      </c>
      <c r="D5" s="340"/>
      <c r="E5" s="342"/>
      <c r="F5" s="344" t="s">
        <v>728</v>
      </c>
      <c r="G5" s="334"/>
      <c r="J5" s="361"/>
      <c r="K5" s="65"/>
      <c r="L5" s="65"/>
      <c r="M5" s="65"/>
      <c r="N5" s="65"/>
    </row>
    <row r="6" spans="1:14" ht="15" customHeight="1">
      <c r="A6" s="274" t="s">
        <v>4</v>
      </c>
      <c r="B6" s="281" t="s">
        <v>5</v>
      </c>
      <c r="C6" s="280">
        <v>64121331.34170666</v>
      </c>
      <c r="D6" s="280">
        <f>'Bil 1 2008-2020'!W6</f>
        <v>64043162.34170666</v>
      </c>
      <c r="E6" s="279">
        <f aca="true" t="shared" si="0" ref="E6:E69">D6-C6</f>
        <v>-78169</v>
      </c>
      <c r="F6" s="276">
        <f>'Bil 1 2008-2020'!Y6</f>
        <v>65221126.34170666</v>
      </c>
      <c r="G6" s="293">
        <f>E6+F6</f>
        <v>65142957.34170666</v>
      </c>
      <c r="I6" s="275"/>
      <c r="J6" s="54"/>
      <c r="K6" s="66"/>
      <c r="L6" s="65"/>
      <c r="M6" s="65"/>
      <c r="N6" s="66"/>
    </row>
    <row r="7" spans="1:14" ht="15">
      <c r="A7" s="274" t="s">
        <v>6</v>
      </c>
      <c r="B7" s="273" t="s">
        <v>7</v>
      </c>
      <c r="C7" s="91">
        <v>57256542.305069335</v>
      </c>
      <c r="D7" s="91">
        <f>'Bil 1 2008-2020'!W7</f>
        <v>57303908.305069335</v>
      </c>
      <c r="E7" s="277">
        <f t="shared" si="0"/>
        <v>47366</v>
      </c>
      <c r="F7" s="276">
        <f>'Bil 1 2008-2020'!Y7</f>
        <v>60935085.305069335</v>
      </c>
      <c r="G7" s="293">
        <f aca="true" t="shared" si="1" ref="G7:G69">E7+F7</f>
        <v>60982451.305069335</v>
      </c>
      <c r="I7" s="275"/>
      <c r="J7" s="362"/>
      <c r="K7" s="65"/>
      <c r="L7" s="65"/>
      <c r="M7" s="65"/>
      <c r="N7" s="66"/>
    </row>
    <row r="8" spans="1:14" ht="15">
      <c r="A8" s="274" t="s">
        <v>8</v>
      </c>
      <c r="B8" s="273" t="s">
        <v>9</v>
      </c>
      <c r="C8" s="91">
        <v>89499610.29572861</v>
      </c>
      <c r="D8" s="91">
        <f>'Bil 1 2008-2020'!W8</f>
        <v>89221738.29572861</v>
      </c>
      <c r="E8" s="277">
        <f t="shared" si="0"/>
        <v>-277872</v>
      </c>
      <c r="F8" s="276">
        <f>'Bil 1 2008-2020'!Y8</f>
        <v>93322429.29572861</v>
      </c>
      <c r="G8" s="293">
        <f t="shared" si="1"/>
        <v>93044557.29572861</v>
      </c>
      <c r="I8" s="275"/>
      <c r="J8" s="362"/>
      <c r="K8" s="65"/>
      <c r="L8" s="65"/>
      <c r="M8" s="65"/>
      <c r="N8" s="66"/>
    </row>
    <row r="9" spans="1:14" ht="15">
      <c r="A9" s="274" t="s">
        <v>10</v>
      </c>
      <c r="B9" s="273" t="s">
        <v>11</v>
      </c>
      <c r="C9" s="91">
        <v>103550029.37344694</v>
      </c>
      <c r="D9" s="91">
        <f>'Bil 1 2008-2020'!W9</f>
        <v>102666742.37344694</v>
      </c>
      <c r="E9" s="277">
        <f t="shared" si="0"/>
        <v>-883287</v>
      </c>
      <c r="F9" s="276">
        <f>'Bil 1 2008-2020'!Y9</f>
        <v>108446326.37344694</v>
      </c>
      <c r="G9" s="293">
        <f t="shared" si="1"/>
        <v>107563039.37344694</v>
      </c>
      <c r="I9" s="275"/>
      <c r="J9" s="362"/>
      <c r="K9" s="65"/>
      <c r="L9" s="65"/>
      <c r="M9" s="65"/>
      <c r="N9" s="66"/>
    </row>
    <row r="10" spans="1:14" ht="15">
      <c r="A10" s="274" t="s">
        <v>12</v>
      </c>
      <c r="B10" s="273" t="s">
        <v>13</v>
      </c>
      <c r="C10" s="91">
        <v>108732408.92110266</v>
      </c>
      <c r="D10" s="91">
        <f>'Bil 1 2008-2020'!W10</f>
        <v>108674517.92110266</v>
      </c>
      <c r="E10" s="277">
        <f t="shared" si="0"/>
        <v>-57891</v>
      </c>
      <c r="F10" s="276">
        <f>'Bil 1 2008-2020'!Y10</f>
        <v>111088520.92110266</v>
      </c>
      <c r="G10" s="293">
        <f>E10+F10</f>
        <v>111030629.92110266</v>
      </c>
      <c r="I10" s="275"/>
      <c r="J10" s="362"/>
      <c r="K10" s="65"/>
      <c r="L10" s="65"/>
      <c r="M10" s="65"/>
      <c r="N10" s="66"/>
    </row>
    <row r="11" spans="1:14" ht="15">
      <c r="A11" s="274" t="s">
        <v>14</v>
      </c>
      <c r="B11" s="273" t="s">
        <v>15</v>
      </c>
      <c r="C11" s="91">
        <v>57229280.005985275</v>
      </c>
      <c r="D11" s="91">
        <f>'Bil 1 2008-2020'!W11</f>
        <v>56880207.005985275</v>
      </c>
      <c r="E11" s="277">
        <f t="shared" si="0"/>
        <v>-349073</v>
      </c>
      <c r="F11" s="276">
        <f>'Bil 1 2008-2020'!Y11</f>
        <v>59488322.005985275</v>
      </c>
      <c r="G11" s="293">
        <f t="shared" si="1"/>
        <v>59139249.005985275</v>
      </c>
      <c r="I11" s="275"/>
      <c r="J11" s="362"/>
      <c r="K11" s="65"/>
      <c r="L11" s="65"/>
      <c r="M11" s="65"/>
      <c r="N11" s="66"/>
    </row>
    <row r="12" spans="1:14" ht="15">
      <c r="A12" s="274" t="s">
        <v>16</v>
      </c>
      <c r="B12" s="273" t="s">
        <v>17</v>
      </c>
      <c r="C12" s="91">
        <v>167555079.9957376</v>
      </c>
      <c r="D12" s="91">
        <f>'Bil 1 2008-2020'!W12</f>
        <v>167313749.9957376</v>
      </c>
      <c r="E12" s="277">
        <f t="shared" si="0"/>
        <v>-241330</v>
      </c>
      <c r="F12" s="276">
        <f>'Bil 1 2008-2020'!Y12</f>
        <v>171250146.9957376</v>
      </c>
      <c r="G12" s="293">
        <f t="shared" si="1"/>
        <v>171008816.9957376</v>
      </c>
      <c r="I12" s="275"/>
      <c r="J12" s="362"/>
      <c r="K12" s="65"/>
      <c r="L12" s="65"/>
      <c r="M12" s="65"/>
      <c r="N12" s="66"/>
    </row>
    <row r="13" spans="1:14" ht="15">
      <c r="A13" s="274" t="s">
        <v>18</v>
      </c>
      <c r="B13" s="273" t="s">
        <v>19</v>
      </c>
      <c r="C13" s="91">
        <v>134626251.54067278</v>
      </c>
      <c r="D13" s="91">
        <f>'Bil 1 2008-2020'!W13</f>
        <v>134557408.54067278</v>
      </c>
      <c r="E13" s="277">
        <f t="shared" si="0"/>
        <v>-68843</v>
      </c>
      <c r="F13" s="276">
        <f>'Bil 1 2008-2020'!Y13</f>
        <v>137897153.54067278</v>
      </c>
      <c r="G13" s="293">
        <f t="shared" si="1"/>
        <v>137828310.54067278</v>
      </c>
      <c r="I13" s="275"/>
      <c r="J13" s="362"/>
      <c r="K13" s="65"/>
      <c r="L13" s="65"/>
      <c r="M13" s="65"/>
      <c r="N13" s="66"/>
    </row>
    <row r="14" spans="1:14" ht="15">
      <c r="A14" s="274" t="s">
        <v>20</v>
      </c>
      <c r="B14" s="273" t="s">
        <v>21</v>
      </c>
      <c r="C14" s="91">
        <v>28398658.05105648</v>
      </c>
      <c r="D14" s="91">
        <f>'Bil 1 2008-2020'!W14</f>
        <v>28368622.05105648</v>
      </c>
      <c r="E14" s="277">
        <f t="shared" si="0"/>
        <v>-30036</v>
      </c>
      <c r="F14" s="276">
        <f>'Bil 1 2008-2020'!Y14</f>
        <v>29453896.05105648</v>
      </c>
      <c r="G14" s="293">
        <f t="shared" si="1"/>
        <v>29423860.05105648</v>
      </c>
      <c r="I14" s="275"/>
      <c r="J14" s="362"/>
      <c r="K14" s="65"/>
      <c r="L14" s="65"/>
      <c r="M14" s="65"/>
      <c r="N14" s="66"/>
    </row>
    <row r="15" spans="1:14" ht="15">
      <c r="A15" s="274" t="s">
        <v>22</v>
      </c>
      <c r="B15" s="273" t="s">
        <v>23</v>
      </c>
      <c r="C15" s="91">
        <v>141813365.5869229</v>
      </c>
      <c r="D15" s="91">
        <f>'Bil 1 2008-2020'!W15</f>
        <v>141557240.5869229</v>
      </c>
      <c r="E15" s="277">
        <f t="shared" si="0"/>
        <v>-256125</v>
      </c>
      <c r="F15" s="276">
        <f>'Bil 1 2008-2020'!Y15</f>
        <v>146666622.5869229</v>
      </c>
      <c r="G15" s="293">
        <f t="shared" si="1"/>
        <v>146410497.5869229</v>
      </c>
      <c r="I15" s="275"/>
      <c r="J15" s="362"/>
      <c r="K15" s="65"/>
      <c r="L15" s="65"/>
      <c r="M15" s="65"/>
      <c r="N15" s="66"/>
    </row>
    <row r="16" spans="1:14" ht="15">
      <c r="A16" s="274" t="s">
        <v>24</v>
      </c>
      <c r="B16" s="273" t="s">
        <v>25</v>
      </c>
      <c r="C16" s="91">
        <v>75106523.39276317</v>
      </c>
      <c r="D16" s="91">
        <f>'Bil 1 2008-2020'!W16</f>
        <v>74955576.39276317</v>
      </c>
      <c r="E16" s="277">
        <f t="shared" si="0"/>
        <v>-150947</v>
      </c>
      <c r="F16" s="276">
        <f>'Bil 1 2008-2020'!Y16</f>
        <v>76590404.39276317</v>
      </c>
      <c r="G16" s="293">
        <f t="shared" si="1"/>
        <v>76439457.39276317</v>
      </c>
      <c r="I16" s="275"/>
      <c r="J16" s="362"/>
      <c r="K16" s="65"/>
      <c r="L16" s="65"/>
      <c r="M16" s="65"/>
      <c r="N16" s="66"/>
    </row>
    <row r="17" spans="1:14" ht="15">
      <c r="A17" s="274" t="s">
        <v>26</v>
      </c>
      <c r="B17" s="273" t="s">
        <v>27</v>
      </c>
      <c r="C17" s="91">
        <v>41377133.58855533</v>
      </c>
      <c r="D17" s="91">
        <f>'Bil 1 2008-2020'!W17</f>
        <v>41284729.58855533</v>
      </c>
      <c r="E17" s="277">
        <f t="shared" si="0"/>
        <v>-92404</v>
      </c>
      <c r="F17" s="276">
        <f>'Bil 1 2008-2020'!Y17</f>
        <v>43554936.58855533</v>
      </c>
      <c r="G17" s="293">
        <f t="shared" si="1"/>
        <v>43462532.58855533</v>
      </c>
      <c r="I17" s="275"/>
      <c r="J17" s="362"/>
      <c r="K17" s="65"/>
      <c r="L17" s="65"/>
      <c r="M17" s="65"/>
      <c r="N17" s="66"/>
    </row>
    <row r="18" spans="1:14" ht="15">
      <c r="A18" s="274" t="s">
        <v>28</v>
      </c>
      <c r="B18" s="273" t="s">
        <v>29</v>
      </c>
      <c r="C18" s="91">
        <v>18442509.788065646</v>
      </c>
      <c r="D18" s="91">
        <f>'Bil 1 2008-2020'!W18</f>
        <v>18442346.788065646</v>
      </c>
      <c r="E18" s="277">
        <f t="shared" si="0"/>
        <v>-163</v>
      </c>
      <c r="F18" s="276">
        <f>'Bil 1 2008-2020'!Y18</f>
        <v>19762252.788065646</v>
      </c>
      <c r="G18" s="293">
        <f t="shared" si="1"/>
        <v>19762089.788065646</v>
      </c>
      <c r="I18" s="275"/>
      <c r="J18" s="362"/>
      <c r="K18" s="65"/>
      <c r="L18" s="65"/>
      <c r="M18" s="65"/>
      <c r="N18" s="66"/>
    </row>
    <row r="19" spans="1:14" ht="15">
      <c r="A19" s="274" t="s">
        <v>30</v>
      </c>
      <c r="B19" s="273" t="s">
        <v>31</v>
      </c>
      <c r="C19" s="91">
        <v>108950327.82171026</v>
      </c>
      <c r="D19" s="91">
        <f>'Bil 1 2008-2020'!W19</f>
        <v>108817367.82171026</v>
      </c>
      <c r="E19" s="277">
        <f t="shared" si="0"/>
        <v>-132960</v>
      </c>
      <c r="F19" s="276">
        <f>'Bil 1 2008-2020'!Y19</f>
        <v>111177034.82171026</v>
      </c>
      <c r="G19" s="293">
        <f t="shared" si="1"/>
        <v>111044074.82171026</v>
      </c>
      <c r="I19" s="275"/>
      <c r="J19" s="362"/>
      <c r="K19" s="65"/>
      <c r="L19" s="65"/>
      <c r="M19" s="65"/>
      <c r="N19" s="66"/>
    </row>
    <row r="20" spans="1:14" ht="15">
      <c r="A20" s="274" t="s">
        <v>32</v>
      </c>
      <c r="B20" s="273" t="s">
        <v>33</v>
      </c>
      <c r="C20" s="91">
        <v>53667013.06447806</v>
      </c>
      <c r="D20" s="91">
        <f>'Bil 1 2008-2020'!W20</f>
        <v>53631092.06447806</v>
      </c>
      <c r="E20" s="277">
        <f t="shared" si="0"/>
        <v>-35921</v>
      </c>
      <c r="F20" s="276">
        <f>'Bil 1 2008-2020'!Y20</f>
        <v>54669980.06447806</v>
      </c>
      <c r="G20" s="293">
        <f t="shared" si="1"/>
        <v>54634059.06447806</v>
      </c>
      <c r="I20" s="275"/>
      <c r="J20" s="362"/>
      <c r="K20" s="65"/>
      <c r="L20" s="65"/>
      <c r="M20" s="65"/>
      <c r="N20" s="66"/>
    </row>
    <row r="21" spans="1:14" ht="15">
      <c r="A21" s="274" t="s">
        <v>34</v>
      </c>
      <c r="B21" s="273" t="s">
        <v>35</v>
      </c>
      <c r="C21" s="91">
        <v>108498995.87013686</v>
      </c>
      <c r="D21" s="91">
        <f>'Bil 1 2008-2020'!W21</f>
        <v>108525736.87013686</v>
      </c>
      <c r="E21" s="277">
        <f t="shared" si="0"/>
        <v>26741</v>
      </c>
      <c r="F21" s="276">
        <f>'Bil 1 2008-2020'!Y21</f>
        <v>111127324.87013686</v>
      </c>
      <c r="G21" s="293">
        <f t="shared" si="1"/>
        <v>111154065.87013686</v>
      </c>
      <c r="I21" s="275"/>
      <c r="J21" s="362"/>
      <c r="K21" s="65"/>
      <c r="L21" s="65"/>
      <c r="M21" s="65"/>
      <c r="N21" s="66"/>
    </row>
    <row r="22" spans="1:14" ht="15">
      <c r="A22" s="274" t="s">
        <v>36</v>
      </c>
      <c r="B22" s="273" t="s">
        <v>37</v>
      </c>
      <c r="C22" s="91">
        <v>1158011121.6291819</v>
      </c>
      <c r="D22" s="91">
        <f>'Bil 1 2008-2020'!W22</f>
        <v>1157625397.6291819</v>
      </c>
      <c r="E22" s="277">
        <f t="shared" si="0"/>
        <v>-385724</v>
      </c>
      <c r="F22" s="276">
        <f>'Bil 1 2008-2020'!Y22</f>
        <v>1177242558.6291819</v>
      </c>
      <c r="G22" s="293">
        <f t="shared" si="1"/>
        <v>1176856834.6291819</v>
      </c>
      <c r="I22" s="275"/>
      <c r="J22" s="362"/>
      <c r="K22" s="65"/>
      <c r="L22" s="65"/>
      <c r="M22" s="65"/>
      <c r="N22" s="66"/>
    </row>
    <row r="23" spans="1:14" ht="15">
      <c r="A23" s="274" t="s">
        <v>38</v>
      </c>
      <c r="B23" s="273" t="s">
        <v>39</v>
      </c>
      <c r="C23" s="91">
        <v>143785198.11426488</v>
      </c>
      <c r="D23" s="91">
        <f>'Bil 1 2008-2020'!W23</f>
        <v>143625849.11426488</v>
      </c>
      <c r="E23" s="277">
        <f t="shared" si="0"/>
        <v>-159349</v>
      </c>
      <c r="F23" s="276">
        <f>'Bil 1 2008-2020'!Y23</f>
        <v>150366290.11426488</v>
      </c>
      <c r="G23" s="293">
        <f t="shared" si="1"/>
        <v>150206941.11426488</v>
      </c>
      <c r="I23" s="275"/>
      <c r="J23" s="362"/>
      <c r="K23" s="65"/>
      <c r="L23" s="65"/>
      <c r="M23" s="65"/>
      <c r="N23" s="66"/>
    </row>
    <row r="24" spans="1:14" ht="15">
      <c r="A24" s="274" t="s">
        <v>40</v>
      </c>
      <c r="B24" s="273" t="s">
        <v>41</v>
      </c>
      <c r="C24" s="91">
        <v>148931572.8090141</v>
      </c>
      <c r="D24" s="91">
        <f>'Bil 1 2008-2020'!W24</f>
        <v>148661081.8090141</v>
      </c>
      <c r="E24" s="277">
        <f t="shared" si="0"/>
        <v>-270491</v>
      </c>
      <c r="F24" s="276">
        <f>'Bil 1 2008-2020'!Y24</f>
        <v>151674033.8090141</v>
      </c>
      <c r="G24" s="293">
        <f t="shared" si="1"/>
        <v>151403542.8090141</v>
      </c>
      <c r="H24" s="2"/>
      <c r="I24" s="278"/>
      <c r="J24" s="362"/>
      <c r="K24" s="65"/>
      <c r="L24" s="65"/>
      <c r="M24" s="65"/>
      <c r="N24" s="66"/>
    </row>
    <row r="25" spans="1:14" ht="15">
      <c r="A25" s="274" t="s">
        <v>42</v>
      </c>
      <c r="B25" s="273" t="s">
        <v>43</v>
      </c>
      <c r="C25" s="91">
        <v>51709443.592545524</v>
      </c>
      <c r="D25" s="91">
        <f>'Bil 1 2008-2020'!W25</f>
        <v>51344738.592545524</v>
      </c>
      <c r="E25" s="277">
        <f t="shared" si="0"/>
        <v>-364705</v>
      </c>
      <c r="F25" s="276">
        <f>'Bil 1 2008-2020'!Y25</f>
        <v>52206102.592545524</v>
      </c>
      <c r="G25" s="293">
        <f t="shared" si="1"/>
        <v>51841397.592545524</v>
      </c>
      <c r="I25" s="278"/>
      <c r="J25" s="362"/>
      <c r="K25" s="65"/>
      <c r="L25" s="65"/>
      <c r="M25" s="65"/>
      <c r="N25" s="66"/>
    </row>
    <row r="26" spans="1:14" ht="15">
      <c r="A26" s="274" t="s">
        <v>44</v>
      </c>
      <c r="B26" s="273" t="s">
        <v>45</v>
      </c>
      <c r="C26" s="91">
        <v>89629753.25673339</v>
      </c>
      <c r="D26" s="91">
        <f>'Bil 1 2008-2020'!W26</f>
        <v>89629898.25673339</v>
      </c>
      <c r="E26" s="277">
        <f t="shared" si="0"/>
        <v>145</v>
      </c>
      <c r="F26" s="276">
        <f>'Bil 1 2008-2020'!Y26</f>
        <v>90970847.25673339</v>
      </c>
      <c r="G26" s="293">
        <f t="shared" si="1"/>
        <v>90970992.25673339</v>
      </c>
      <c r="I26" s="275"/>
      <c r="J26" s="362"/>
      <c r="K26" s="65"/>
      <c r="L26" s="65"/>
      <c r="M26" s="65"/>
      <c r="N26" s="66"/>
    </row>
    <row r="27" spans="1:14" ht="15">
      <c r="A27" s="274" t="s">
        <v>46</v>
      </c>
      <c r="B27" s="273" t="s">
        <v>47</v>
      </c>
      <c r="C27" s="91">
        <v>72990740.21764752</v>
      </c>
      <c r="D27" s="91">
        <f>'Bil 1 2008-2020'!W27</f>
        <v>72581830.21764752</v>
      </c>
      <c r="E27" s="277">
        <f t="shared" si="0"/>
        <v>-408910</v>
      </c>
      <c r="F27" s="276">
        <f>'Bil 1 2008-2020'!Y27</f>
        <v>74335533.21764752</v>
      </c>
      <c r="G27" s="293">
        <f t="shared" si="1"/>
        <v>73926623.21764752</v>
      </c>
      <c r="I27" s="275"/>
      <c r="J27" s="362"/>
      <c r="K27" s="65"/>
      <c r="L27" s="65"/>
      <c r="M27" s="65"/>
      <c r="N27" s="66"/>
    </row>
    <row r="28" spans="1:14" ht="15">
      <c r="A28" s="274" t="s">
        <v>48</v>
      </c>
      <c r="B28" s="273" t="s">
        <v>49</v>
      </c>
      <c r="C28" s="91">
        <v>23377521.65947219</v>
      </c>
      <c r="D28" s="91">
        <f>'Bil 1 2008-2020'!W28</f>
        <v>23321366.65947219</v>
      </c>
      <c r="E28" s="277">
        <f t="shared" si="0"/>
        <v>-56155</v>
      </c>
      <c r="F28" s="276">
        <f>'Bil 1 2008-2020'!Y28</f>
        <v>24180157.65947219</v>
      </c>
      <c r="G28" s="293">
        <f t="shared" si="1"/>
        <v>24124002.65947219</v>
      </c>
      <c r="I28" s="275"/>
      <c r="J28" s="362"/>
      <c r="K28" s="65"/>
      <c r="L28" s="65"/>
      <c r="M28" s="65"/>
      <c r="N28" s="66"/>
    </row>
    <row r="29" spans="1:14" ht="15">
      <c r="A29" s="274" t="s">
        <v>50</v>
      </c>
      <c r="B29" s="273" t="s">
        <v>51</v>
      </c>
      <c r="C29" s="91">
        <v>156558886.50929528</v>
      </c>
      <c r="D29" s="91">
        <f>'Bil 1 2008-2020'!W29</f>
        <v>155943488.50929528</v>
      </c>
      <c r="E29" s="277">
        <f t="shared" si="0"/>
        <v>-615398</v>
      </c>
      <c r="F29" s="276">
        <f>'Bil 1 2008-2020'!Y29</f>
        <v>185267809.50929528</v>
      </c>
      <c r="G29" s="293">
        <f t="shared" si="1"/>
        <v>184652411.50929528</v>
      </c>
      <c r="I29" s="275"/>
      <c r="J29" s="362"/>
      <c r="K29" s="65"/>
      <c r="L29" s="65"/>
      <c r="M29" s="65"/>
      <c r="N29" s="66"/>
    </row>
    <row r="30" spans="1:14" ht="15">
      <c r="A30" s="274" t="s">
        <v>52</v>
      </c>
      <c r="B30" s="273" t="s">
        <v>53</v>
      </c>
      <c r="C30" s="91">
        <v>67978161.86859521</v>
      </c>
      <c r="D30" s="91">
        <f>'Bil 1 2008-2020'!W30</f>
        <v>67933185.86859521</v>
      </c>
      <c r="E30" s="277">
        <f t="shared" si="0"/>
        <v>-44976</v>
      </c>
      <c r="F30" s="276">
        <f>'Bil 1 2008-2020'!Y30</f>
        <v>70085798.86859521</v>
      </c>
      <c r="G30" s="293">
        <f t="shared" si="1"/>
        <v>70040822.86859521</v>
      </c>
      <c r="I30" s="275"/>
      <c r="J30" s="362"/>
      <c r="K30" s="65"/>
      <c r="L30" s="65"/>
      <c r="M30" s="65"/>
      <c r="N30" s="66"/>
    </row>
    <row r="31" spans="1:14" ht="15">
      <c r="A31" s="274" t="s">
        <v>54</v>
      </c>
      <c r="B31" s="273" t="s">
        <v>55</v>
      </c>
      <c r="C31" s="91">
        <v>52904037.772648916</v>
      </c>
      <c r="D31" s="91">
        <f>'Bil 1 2008-2020'!W31</f>
        <v>52690363.772648916</v>
      </c>
      <c r="E31" s="277">
        <f t="shared" si="0"/>
        <v>-213674</v>
      </c>
      <c r="F31" s="276">
        <f>'Bil 1 2008-2020'!Y31</f>
        <v>56862774.772648916</v>
      </c>
      <c r="G31" s="293">
        <f t="shared" si="1"/>
        <v>56649100.772648916</v>
      </c>
      <c r="I31" s="275"/>
      <c r="J31" s="362"/>
      <c r="K31" s="65"/>
      <c r="L31" s="65"/>
      <c r="M31" s="65"/>
      <c r="N31" s="66"/>
    </row>
    <row r="32" spans="1:14" ht="15">
      <c r="A32" s="274" t="s">
        <v>56</v>
      </c>
      <c r="B32" s="273" t="s">
        <v>57</v>
      </c>
      <c r="C32" s="91">
        <v>38214652.32275322</v>
      </c>
      <c r="D32" s="91">
        <f>'Bil 1 2008-2020'!W32</f>
        <v>38093535.32275322</v>
      </c>
      <c r="E32" s="277">
        <f t="shared" si="0"/>
        <v>-121117</v>
      </c>
      <c r="F32" s="276">
        <f>'Bil 1 2008-2020'!Y32</f>
        <v>39999655.32275322</v>
      </c>
      <c r="G32" s="293">
        <f t="shared" si="1"/>
        <v>39878538.32275322</v>
      </c>
      <c r="I32" s="275"/>
      <c r="J32" s="362"/>
      <c r="K32" s="65"/>
      <c r="L32" s="65"/>
      <c r="M32" s="65"/>
      <c r="N32" s="66"/>
    </row>
    <row r="33" spans="1:14" ht="15">
      <c r="A33" s="274" t="s">
        <v>58</v>
      </c>
      <c r="B33" s="273" t="s">
        <v>59</v>
      </c>
      <c r="C33" s="91">
        <v>17012366.269973688</v>
      </c>
      <c r="D33" s="91">
        <f>'Bil 1 2008-2020'!W33</f>
        <v>17020051.269973688</v>
      </c>
      <c r="E33" s="277">
        <f t="shared" si="0"/>
        <v>7685</v>
      </c>
      <c r="F33" s="276">
        <f>'Bil 1 2008-2020'!Y33</f>
        <v>21286036.269973688</v>
      </c>
      <c r="G33" s="293">
        <f t="shared" si="1"/>
        <v>21293721.269973688</v>
      </c>
      <c r="I33" s="275"/>
      <c r="J33" s="362"/>
      <c r="K33" s="65"/>
      <c r="L33" s="65"/>
      <c r="M33" s="65"/>
      <c r="N33" s="66"/>
    </row>
    <row r="34" spans="1:14" ht="15">
      <c r="A34" s="274" t="s">
        <v>60</v>
      </c>
      <c r="B34" s="273" t="s">
        <v>61</v>
      </c>
      <c r="C34" s="91">
        <v>30567884.49034187</v>
      </c>
      <c r="D34" s="91">
        <f>'Bil 1 2008-2020'!W34</f>
        <v>30480585.49034187</v>
      </c>
      <c r="E34" s="277">
        <f t="shared" si="0"/>
        <v>-87299</v>
      </c>
      <c r="F34" s="276">
        <f>'Bil 1 2008-2020'!Y34</f>
        <v>31910317.49034187</v>
      </c>
      <c r="G34" s="293">
        <f t="shared" si="1"/>
        <v>31823018.49034187</v>
      </c>
      <c r="I34" s="275"/>
      <c r="J34" s="362"/>
      <c r="K34" s="65"/>
      <c r="L34" s="65"/>
      <c r="M34" s="65"/>
      <c r="N34" s="66"/>
    </row>
    <row r="35" spans="1:14" ht="15">
      <c r="A35" s="274" t="s">
        <v>62</v>
      </c>
      <c r="B35" s="273" t="s">
        <v>63</v>
      </c>
      <c r="C35" s="91">
        <v>26675601.528974317</v>
      </c>
      <c r="D35" s="91">
        <f>'Bil 1 2008-2020'!W35</f>
        <v>26649359.528974317</v>
      </c>
      <c r="E35" s="277">
        <f t="shared" si="0"/>
        <v>-26242</v>
      </c>
      <c r="F35" s="276">
        <f>'Bil 1 2008-2020'!Y35</f>
        <v>31962952.528974317</v>
      </c>
      <c r="G35" s="293">
        <f t="shared" si="1"/>
        <v>31936710.528974317</v>
      </c>
      <c r="I35" s="275"/>
      <c r="J35" s="362"/>
      <c r="K35" s="65"/>
      <c r="L35" s="65"/>
      <c r="M35" s="65"/>
      <c r="N35" s="66"/>
    </row>
    <row r="36" spans="1:14" ht="15">
      <c r="A36" s="274" t="s">
        <v>64</v>
      </c>
      <c r="B36" s="273" t="s">
        <v>65</v>
      </c>
      <c r="C36" s="91">
        <v>40203498.53024392</v>
      </c>
      <c r="D36" s="91">
        <f>'Bil 1 2008-2020'!W36</f>
        <v>40171213.53024392</v>
      </c>
      <c r="E36" s="277">
        <f t="shared" si="0"/>
        <v>-32285</v>
      </c>
      <c r="F36" s="276">
        <f>'Bil 1 2008-2020'!Y36</f>
        <v>47706067.53024392</v>
      </c>
      <c r="G36" s="293">
        <f t="shared" si="1"/>
        <v>47673782.53024392</v>
      </c>
      <c r="I36" s="275"/>
      <c r="J36" s="362"/>
      <c r="K36" s="65"/>
      <c r="L36" s="65"/>
      <c r="M36" s="65"/>
      <c r="N36" s="66"/>
    </row>
    <row r="37" spans="1:14" ht="15">
      <c r="A37" s="274" t="s">
        <v>66</v>
      </c>
      <c r="B37" s="273" t="s">
        <v>67</v>
      </c>
      <c r="C37" s="91">
        <v>318338207.84392834</v>
      </c>
      <c r="D37" s="91">
        <f>'Bil 1 2008-2020'!W37</f>
        <v>317754229.84392834</v>
      </c>
      <c r="E37" s="277">
        <f t="shared" si="0"/>
        <v>-583978</v>
      </c>
      <c r="F37" s="276">
        <f>'Bil 1 2008-2020'!Y37</f>
        <v>329648636.84392834</v>
      </c>
      <c r="G37" s="293">
        <f t="shared" si="1"/>
        <v>329064658.84392834</v>
      </c>
      <c r="I37" s="275"/>
      <c r="J37" s="362"/>
      <c r="K37" s="65"/>
      <c r="L37" s="65"/>
      <c r="M37" s="65"/>
      <c r="N37" s="66"/>
    </row>
    <row r="38" spans="1:14" ht="15">
      <c r="A38" s="274" t="s">
        <v>68</v>
      </c>
      <c r="B38" s="273" t="s">
        <v>69</v>
      </c>
      <c r="C38" s="91">
        <v>75386740.18518177</v>
      </c>
      <c r="D38" s="91">
        <f>'Bil 1 2008-2020'!W38</f>
        <v>75121816.18518177</v>
      </c>
      <c r="E38" s="277">
        <f t="shared" si="0"/>
        <v>-264924</v>
      </c>
      <c r="F38" s="276">
        <f>'Bil 1 2008-2020'!Y38</f>
        <v>81673942.18518177</v>
      </c>
      <c r="G38" s="293">
        <f t="shared" si="1"/>
        <v>81409018.18518177</v>
      </c>
      <c r="I38" s="275"/>
      <c r="J38" s="362"/>
      <c r="K38" s="65"/>
      <c r="L38" s="65"/>
      <c r="M38" s="65"/>
      <c r="N38" s="66"/>
    </row>
    <row r="39" spans="1:14" ht="15">
      <c r="A39" s="274" t="s">
        <v>70</v>
      </c>
      <c r="B39" s="273" t="s">
        <v>71</v>
      </c>
      <c r="C39" s="91">
        <v>51774020.14038267</v>
      </c>
      <c r="D39" s="91">
        <f>'Bil 1 2008-2020'!W39</f>
        <v>51672306.14038267</v>
      </c>
      <c r="E39" s="277">
        <f t="shared" si="0"/>
        <v>-101714</v>
      </c>
      <c r="F39" s="276">
        <f>'Bil 1 2008-2020'!Y39</f>
        <v>58915018.14038267</v>
      </c>
      <c r="G39" s="293">
        <f t="shared" si="1"/>
        <v>58813304.14038267</v>
      </c>
      <c r="I39" s="275"/>
      <c r="J39" s="362"/>
      <c r="K39" s="65"/>
      <c r="L39" s="65"/>
      <c r="M39" s="65"/>
      <c r="N39" s="66"/>
    </row>
    <row r="40" spans="1:14" ht="15">
      <c r="A40" s="274" t="s">
        <v>72</v>
      </c>
      <c r="B40" s="273" t="s">
        <v>73</v>
      </c>
      <c r="C40" s="91">
        <v>16550142.195610762</v>
      </c>
      <c r="D40" s="91">
        <f>'Bil 1 2008-2020'!W40</f>
        <v>16522955.195610762</v>
      </c>
      <c r="E40" s="277">
        <f t="shared" si="0"/>
        <v>-27187</v>
      </c>
      <c r="F40" s="276">
        <f>'Bil 1 2008-2020'!Y40</f>
        <v>19724475.19561076</v>
      </c>
      <c r="G40" s="293">
        <f t="shared" si="1"/>
        <v>19697288.19561076</v>
      </c>
      <c r="I40" s="275"/>
      <c r="J40" s="362"/>
      <c r="K40" s="65"/>
      <c r="L40" s="65"/>
      <c r="M40" s="65"/>
      <c r="N40" s="66"/>
    </row>
    <row r="41" spans="1:14" ht="15">
      <c r="A41" s="274" t="s">
        <v>74</v>
      </c>
      <c r="B41" s="273" t="s">
        <v>75</v>
      </c>
      <c r="C41" s="91">
        <v>22511595.311598793</v>
      </c>
      <c r="D41" s="91">
        <f>'Bil 1 2008-2020'!W41</f>
        <v>22444616.311598793</v>
      </c>
      <c r="E41" s="277">
        <f t="shared" si="0"/>
        <v>-66979</v>
      </c>
      <c r="F41" s="276">
        <f>'Bil 1 2008-2020'!Y41</f>
        <v>25376581.311598793</v>
      </c>
      <c r="G41" s="293">
        <f t="shared" si="1"/>
        <v>25309602.311598793</v>
      </c>
      <c r="I41" s="275"/>
      <c r="J41" s="362"/>
      <c r="K41" s="65"/>
      <c r="L41" s="65"/>
      <c r="M41" s="65"/>
      <c r="N41" s="66"/>
    </row>
    <row r="42" spans="1:14" ht="15">
      <c r="A42" s="274" t="s">
        <v>76</v>
      </c>
      <c r="B42" s="273" t="s">
        <v>77</v>
      </c>
      <c r="C42" s="91">
        <v>95158547.92690662</v>
      </c>
      <c r="D42" s="91">
        <f>'Bil 1 2008-2020'!W42</f>
        <v>94970026.92690662</v>
      </c>
      <c r="E42" s="277">
        <f t="shared" si="0"/>
        <v>-188521</v>
      </c>
      <c r="F42" s="276">
        <f>'Bil 1 2008-2020'!Y42</f>
        <v>104683068.92690662</v>
      </c>
      <c r="G42" s="293">
        <f t="shared" si="1"/>
        <v>104494547.92690662</v>
      </c>
      <c r="I42" s="275"/>
      <c r="J42" s="362"/>
      <c r="K42" s="65"/>
      <c r="L42" s="65"/>
      <c r="M42" s="65"/>
      <c r="N42" s="66"/>
    </row>
    <row r="43" spans="1:14" ht="15">
      <c r="A43" s="274" t="s">
        <v>78</v>
      </c>
      <c r="B43" s="273" t="s">
        <v>79</v>
      </c>
      <c r="C43" s="91">
        <v>20909295.62573681</v>
      </c>
      <c r="D43" s="91">
        <f>'Bil 1 2008-2020'!W43</f>
        <v>20871866.62573681</v>
      </c>
      <c r="E43" s="277">
        <f t="shared" si="0"/>
        <v>-37429</v>
      </c>
      <c r="F43" s="276">
        <f>'Bil 1 2008-2020'!Y43</f>
        <v>23977823.62573681</v>
      </c>
      <c r="G43" s="293">
        <f t="shared" si="1"/>
        <v>23940394.62573681</v>
      </c>
      <c r="I43" s="275"/>
      <c r="J43" s="362"/>
      <c r="K43" s="65"/>
      <c r="L43" s="65"/>
      <c r="M43" s="65"/>
      <c r="N43" s="66"/>
    </row>
    <row r="44" spans="1:14" ht="15">
      <c r="A44" s="274" t="s">
        <v>80</v>
      </c>
      <c r="B44" s="273" t="s">
        <v>81</v>
      </c>
      <c r="C44" s="91">
        <v>30842227.35150084</v>
      </c>
      <c r="D44" s="91">
        <f>'Bil 1 2008-2020'!W44</f>
        <v>30715579.35150084</v>
      </c>
      <c r="E44" s="277">
        <f t="shared" si="0"/>
        <v>-126648</v>
      </c>
      <c r="F44" s="276">
        <f>'Bil 1 2008-2020'!Y44</f>
        <v>36144300.35150084</v>
      </c>
      <c r="G44" s="293">
        <f t="shared" si="1"/>
        <v>36017652.35150084</v>
      </c>
      <c r="I44" s="275"/>
      <c r="J44" s="362"/>
      <c r="K44" s="65"/>
      <c r="L44" s="65"/>
      <c r="M44" s="65"/>
      <c r="N44" s="66"/>
    </row>
    <row r="45" spans="1:14" ht="15">
      <c r="A45" s="274" t="s">
        <v>82</v>
      </c>
      <c r="B45" s="273" t="s">
        <v>83</v>
      </c>
      <c r="C45" s="91">
        <v>57349437.08850998</v>
      </c>
      <c r="D45" s="91">
        <f>'Bil 1 2008-2020'!W45</f>
        <v>57291476.08850998</v>
      </c>
      <c r="E45" s="277">
        <f t="shared" si="0"/>
        <v>-57961</v>
      </c>
      <c r="F45" s="276">
        <f>'Bil 1 2008-2020'!Y45</f>
        <v>62399291.08850998</v>
      </c>
      <c r="G45" s="293">
        <f t="shared" si="1"/>
        <v>62341330.08850998</v>
      </c>
      <c r="I45" s="275"/>
      <c r="J45" s="362"/>
      <c r="K45" s="65"/>
      <c r="L45" s="65"/>
      <c r="M45" s="65"/>
      <c r="N45" s="66"/>
    </row>
    <row r="46" spans="1:14" ht="15">
      <c r="A46" s="274" t="s">
        <v>84</v>
      </c>
      <c r="B46" s="273" t="s">
        <v>85</v>
      </c>
      <c r="C46" s="91">
        <v>166925843.697379</v>
      </c>
      <c r="D46" s="91">
        <f>'Bil 1 2008-2020'!W46</f>
        <v>166778592.697379</v>
      </c>
      <c r="E46" s="277">
        <f t="shared" si="0"/>
        <v>-147251</v>
      </c>
      <c r="F46" s="276">
        <f>'Bil 1 2008-2020'!Y46</f>
        <v>179404876.697379</v>
      </c>
      <c r="G46" s="293">
        <f t="shared" si="1"/>
        <v>179257625.697379</v>
      </c>
      <c r="I46" s="275"/>
      <c r="J46" s="362"/>
      <c r="K46" s="65"/>
      <c r="L46" s="65"/>
      <c r="M46" s="65"/>
      <c r="N46" s="66"/>
    </row>
    <row r="47" spans="1:14" ht="15">
      <c r="A47" s="274" t="s">
        <v>86</v>
      </c>
      <c r="B47" s="273" t="s">
        <v>87</v>
      </c>
      <c r="C47" s="91">
        <v>64958952.11000268</v>
      </c>
      <c r="D47" s="91">
        <f>'Bil 1 2008-2020'!W47</f>
        <v>64685047.11000268</v>
      </c>
      <c r="E47" s="277">
        <f t="shared" si="0"/>
        <v>-273905</v>
      </c>
      <c r="F47" s="276">
        <f>'Bil 1 2008-2020'!Y47</f>
        <v>70303466.11000268</v>
      </c>
      <c r="G47" s="293">
        <f t="shared" si="1"/>
        <v>70029561.11000268</v>
      </c>
      <c r="I47" s="275"/>
      <c r="J47" s="362"/>
      <c r="K47" s="65"/>
      <c r="L47" s="65"/>
      <c r="M47" s="65"/>
      <c r="N47" s="66"/>
    </row>
    <row r="48" spans="1:14" ht="15">
      <c r="A48" s="274" t="s">
        <v>88</v>
      </c>
      <c r="B48" s="273" t="s">
        <v>89</v>
      </c>
      <c r="C48" s="91">
        <v>25410440.206946574</v>
      </c>
      <c r="D48" s="91">
        <f>'Bil 1 2008-2020'!W48</f>
        <v>25366344.206946574</v>
      </c>
      <c r="E48" s="277">
        <f t="shared" si="0"/>
        <v>-44096</v>
      </c>
      <c r="F48" s="276">
        <f>'Bil 1 2008-2020'!Y48</f>
        <v>28105142.206946574</v>
      </c>
      <c r="G48" s="293">
        <f t="shared" si="1"/>
        <v>28061046.206946574</v>
      </c>
      <c r="I48" s="275"/>
      <c r="J48" s="362"/>
      <c r="K48" s="65"/>
      <c r="L48" s="65"/>
      <c r="M48" s="65"/>
      <c r="N48" s="66"/>
    </row>
    <row r="49" spans="1:14" ht="15">
      <c r="A49" s="274" t="s">
        <v>90</v>
      </c>
      <c r="B49" s="273" t="s">
        <v>91</v>
      </c>
      <c r="C49" s="91">
        <v>9560429.70082524</v>
      </c>
      <c r="D49" s="91">
        <f>'Bil 1 2008-2020'!W49</f>
        <v>9560518.70082524</v>
      </c>
      <c r="E49" s="277">
        <f t="shared" si="0"/>
        <v>89</v>
      </c>
      <c r="F49" s="276">
        <f>'Bil 1 2008-2020'!Y49</f>
        <v>11553253.70082524</v>
      </c>
      <c r="G49" s="293">
        <f t="shared" si="1"/>
        <v>11553342.70082524</v>
      </c>
      <c r="I49" s="275"/>
      <c r="J49" s="362"/>
      <c r="K49" s="65"/>
      <c r="L49" s="65"/>
      <c r="M49" s="65"/>
      <c r="N49" s="66"/>
    </row>
    <row r="50" spans="1:14" ht="15">
      <c r="A50" s="274" t="s">
        <v>92</v>
      </c>
      <c r="B50" s="273" t="s">
        <v>93</v>
      </c>
      <c r="C50" s="91">
        <v>7845138.664550643</v>
      </c>
      <c r="D50" s="91">
        <f>'Bil 1 2008-2020'!W50</f>
        <v>7823051.664550643</v>
      </c>
      <c r="E50" s="277">
        <f t="shared" si="0"/>
        <v>-22087</v>
      </c>
      <c r="F50" s="276">
        <f>'Bil 1 2008-2020'!Y50</f>
        <v>8822550.664550643</v>
      </c>
      <c r="G50" s="293">
        <f t="shared" si="1"/>
        <v>8800463.664550643</v>
      </c>
      <c r="I50" s="275"/>
      <c r="J50" s="362"/>
      <c r="K50" s="65"/>
      <c r="L50" s="65"/>
      <c r="M50" s="65"/>
      <c r="N50" s="66"/>
    </row>
    <row r="51" spans="1:14" ht="15">
      <c r="A51" s="274" t="s">
        <v>94</v>
      </c>
      <c r="B51" s="273" t="s">
        <v>95</v>
      </c>
      <c r="C51" s="91">
        <v>21956230.68586196</v>
      </c>
      <c r="D51" s="91">
        <f>'Bil 1 2008-2020'!W51</f>
        <v>22007697.68586196</v>
      </c>
      <c r="E51" s="277">
        <f t="shared" si="0"/>
        <v>51467</v>
      </c>
      <c r="F51" s="276">
        <f>'Bil 1 2008-2020'!Y51</f>
        <v>26403013.68586196</v>
      </c>
      <c r="G51" s="293">
        <f t="shared" si="1"/>
        <v>26454480.68586196</v>
      </c>
      <c r="I51" s="275"/>
      <c r="J51" s="362"/>
      <c r="K51" s="65"/>
      <c r="L51" s="65"/>
      <c r="M51" s="65"/>
      <c r="N51" s="66"/>
    </row>
    <row r="52" spans="1:14" ht="15">
      <c r="A52" s="274" t="s">
        <v>96</v>
      </c>
      <c r="B52" s="273" t="s">
        <v>97</v>
      </c>
      <c r="C52" s="91">
        <v>12752464.52371451</v>
      </c>
      <c r="D52" s="91">
        <f>'Bil 1 2008-2020'!W52</f>
        <v>12761259.52371451</v>
      </c>
      <c r="E52" s="277">
        <f t="shared" si="0"/>
        <v>8795</v>
      </c>
      <c r="F52" s="276">
        <f>'Bil 1 2008-2020'!Y52</f>
        <v>15032863.52371451</v>
      </c>
      <c r="G52" s="293">
        <f t="shared" si="1"/>
        <v>15041658.52371451</v>
      </c>
      <c r="I52" s="275"/>
      <c r="J52" s="362"/>
      <c r="K52" s="65"/>
      <c r="L52" s="65"/>
      <c r="M52" s="65"/>
      <c r="N52" s="66"/>
    </row>
    <row r="53" spans="1:14" ht="15">
      <c r="A53" s="274" t="s">
        <v>98</v>
      </c>
      <c r="B53" s="273" t="s">
        <v>99</v>
      </c>
      <c r="C53" s="91">
        <v>20591837.72703363</v>
      </c>
      <c r="D53" s="91">
        <f>'Bil 1 2008-2020'!W53</f>
        <v>20533229.72703363</v>
      </c>
      <c r="E53" s="277">
        <f t="shared" si="0"/>
        <v>-58608</v>
      </c>
      <c r="F53" s="276">
        <f>'Bil 1 2008-2020'!Y53</f>
        <v>24940983.72703363</v>
      </c>
      <c r="G53" s="293">
        <f t="shared" si="1"/>
        <v>24882375.72703363</v>
      </c>
      <c r="I53" s="275"/>
      <c r="J53" s="362"/>
      <c r="K53" s="65"/>
      <c r="L53" s="65"/>
      <c r="M53" s="65"/>
      <c r="N53" s="66"/>
    </row>
    <row r="54" spans="1:14" ht="15">
      <c r="A54" s="274" t="s">
        <v>100</v>
      </c>
      <c r="B54" s="273" t="s">
        <v>101</v>
      </c>
      <c r="C54" s="91">
        <v>38971931.071370244</v>
      </c>
      <c r="D54" s="91">
        <f>'Bil 1 2008-2020'!W54</f>
        <v>38930183.071370244</v>
      </c>
      <c r="E54" s="277">
        <f t="shared" si="0"/>
        <v>-41748</v>
      </c>
      <c r="F54" s="276">
        <f>'Bil 1 2008-2020'!Y54</f>
        <v>45775467.071370244</v>
      </c>
      <c r="G54" s="293">
        <f t="shared" si="1"/>
        <v>45733719.071370244</v>
      </c>
      <c r="I54" s="275"/>
      <c r="J54" s="362"/>
      <c r="K54" s="65"/>
      <c r="L54" s="65"/>
      <c r="M54" s="65"/>
      <c r="N54" s="66"/>
    </row>
    <row r="55" spans="1:14" ht="15">
      <c r="A55" s="274" t="s">
        <v>102</v>
      </c>
      <c r="B55" s="273" t="s">
        <v>103</v>
      </c>
      <c r="C55" s="91">
        <v>18963915.95338713</v>
      </c>
      <c r="D55" s="91">
        <f>'Bil 1 2008-2020'!W55</f>
        <v>18898634.95338713</v>
      </c>
      <c r="E55" s="277">
        <f t="shared" si="0"/>
        <v>-65281</v>
      </c>
      <c r="F55" s="276">
        <f>'Bil 1 2008-2020'!Y55</f>
        <v>21294656.95338713</v>
      </c>
      <c r="G55" s="293">
        <f t="shared" si="1"/>
        <v>21229375.95338713</v>
      </c>
      <c r="I55" s="275"/>
      <c r="J55" s="362"/>
      <c r="K55" s="65"/>
      <c r="L55" s="65"/>
      <c r="M55" s="65"/>
      <c r="N55" s="66"/>
    </row>
    <row r="56" spans="1:14" ht="15">
      <c r="A56" s="274" t="s">
        <v>104</v>
      </c>
      <c r="B56" s="273" t="s">
        <v>105</v>
      </c>
      <c r="C56" s="91">
        <v>244362869.29536572</v>
      </c>
      <c r="D56" s="91">
        <f>'Bil 1 2008-2020'!W56</f>
        <v>243976366.29536572</v>
      </c>
      <c r="E56" s="277">
        <f t="shared" si="0"/>
        <v>-386503</v>
      </c>
      <c r="F56" s="276">
        <f>'Bil 1 2008-2020'!Y56</f>
        <v>254786287.29536572</v>
      </c>
      <c r="G56" s="293">
        <f t="shared" si="1"/>
        <v>254399784.29536572</v>
      </c>
      <c r="I56" s="275"/>
      <c r="J56" s="362"/>
      <c r="K56" s="65"/>
      <c r="L56" s="65"/>
      <c r="M56" s="65"/>
      <c r="N56" s="66"/>
    </row>
    <row r="57" spans="1:14" ht="15">
      <c r="A57" s="274" t="s">
        <v>106</v>
      </c>
      <c r="B57" s="273" t="s">
        <v>107</v>
      </c>
      <c r="C57" s="91">
        <v>227841155.57948655</v>
      </c>
      <c r="D57" s="91">
        <f>'Bil 1 2008-2020'!W57</f>
        <v>227282125.57948655</v>
      </c>
      <c r="E57" s="277">
        <f t="shared" si="0"/>
        <v>-559030</v>
      </c>
      <c r="F57" s="276">
        <f>'Bil 1 2008-2020'!Y57</f>
        <v>241004353.57948655</v>
      </c>
      <c r="G57" s="293">
        <f t="shared" si="1"/>
        <v>240445323.57948655</v>
      </c>
      <c r="I57" s="275"/>
      <c r="J57" s="362"/>
      <c r="K57" s="65"/>
      <c r="L57" s="65"/>
      <c r="M57" s="65"/>
      <c r="N57" s="66"/>
    </row>
    <row r="58" spans="1:14" ht="15">
      <c r="A58" s="274" t="s">
        <v>108</v>
      </c>
      <c r="B58" s="273" t="s">
        <v>109</v>
      </c>
      <c r="C58" s="91">
        <v>32733200.044164304</v>
      </c>
      <c r="D58" s="91">
        <f>'Bil 1 2008-2020'!W58</f>
        <v>32627032.044164304</v>
      </c>
      <c r="E58" s="277">
        <f t="shared" si="0"/>
        <v>-106168</v>
      </c>
      <c r="F58" s="276">
        <f>'Bil 1 2008-2020'!Y58</f>
        <v>36035836.0441643</v>
      </c>
      <c r="G58" s="293">
        <f t="shared" si="1"/>
        <v>35929668.0441643</v>
      </c>
      <c r="I58" s="275"/>
      <c r="J58" s="362"/>
      <c r="K58" s="65"/>
      <c r="L58" s="65"/>
      <c r="M58" s="65"/>
      <c r="N58" s="66"/>
    </row>
    <row r="59" spans="1:14" ht="15">
      <c r="A59" s="274" t="s">
        <v>110</v>
      </c>
      <c r="B59" s="273" t="s">
        <v>111</v>
      </c>
      <c r="C59" s="91">
        <v>76114046.6765212</v>
      </c>
      <c r="D59" s="91">
        <f>'Bil 1 2008-2020'!W59</f>
        <v>76064936.6765212</v>
      </c>
      <c r="E59" s="277">
        <f t="shared" si="0"/>
        <v>-49110</v>
      </c>
      <c r="F59" s="276">
        <f>'Bil 1 2008-2020'!Y59</f>
        <v>87093318.6765212</v>
      </c>
      <c r="G59" s="293">
        <f t="shared" si="1"/>
        <v>87044208.6765212</v>
      </c>
      <c r="I59" s="275"/>
      <c r="J59" s="362"/>
      <c r="K59" s="65"/>
      <c r="L59" s="65"/>
      <c r="M59" s="65"/>
      <c r="N59" s="66"/>
    </row>
    <row r="60" spans="1:14" ht="15">
      <c r="A60" s="274" t="s">
        <v>112</v>
      </c>
      <c r="B60" s="273" t="s">
        <v>113</v>
      </c>
      <c r="C60" s="91">
        <v>14323938.084973238</v>
      </c>
      <c r="D60" s="91">
        <f>'Bil 1 2008-2020'!W60</f>
        <v>14324938.084973238</v>
      </c>
      <c r="E60" s="277">
        <f t="shared" si="0"/>
        <v>1000</v>
      </c>
      <c r="F60" s="276">
        <f>'Bil 1 2008-2020'!Y60</f>
        <v>15831949.084973238</v>
      </c>
      <c r="G60" s="293">
        <f t="shared" si="1"/>
        <v>15832949.084973238</v>
      </c>
      <c r="I60" s="275"/>
      <c r="J60" s="362"/>
      <c r="K60" s="65"/>
      <c r="L60" s="65"/>
      <c r="M60" s="65"/>
      <c r="N60" s="66"/>
    </row>
    <row r="61" spans="1:14" ht="15">
      <c r="A61" s="274" t="s">
        <v>114</v>
      </c>
      <c r="B61" s="273" t="s">
        <v>115</v>
      </c>
      <c r="C61" s="91">
        <v>47982974.48009428</v>
      </c>
      <c r="D61" s="91">
        <f>'Bil 1 2008-2020'!W61</f>
        <v>47897033.48009428</v>
      </c>
      <c r="E61" s="277">
        <f t="shared" si="0"/>
        <v>-85941</v>
      </c>
      <c r="F61" s="276">
        <f>'Bil 1 2008-2020'!Y61</f>
        <v>53498313.48009428</v>
      </c>
      <c r="G61" s="293">
        <f t="shared" si="1"/>
        <v>53412372.48009428</v>
      </c>
      <c r="I61" s="275"/>
      <c r="J61" s="362"/>
      <c r="K61" s="65"/>
      <c r="L61" s="65"/>
      <c r="M61" s="65"/>
      <c r="N61" s="66"/>
    </row>
    <row r="62" spans="1:14" ht="15">
      <c r="A62" s="274" t="s">
        <v>116</v>
      </c>
      <c r="B62" s="273" t="s">
        <v>117</v>
      </c>
      <c r="C62" s="91">
        <v>12495146.715063019</v>
      </c>
      <c r="D62" s="91">
        <f>'Bil 1 2008-2020'!W62</f>
        <v>12477806.715063019</v>
      </c>
      <c r="E62" s="277">
        <f t="shared" si="0"/>
        <v>-17340</v>
      </c>
      <c r="F62" s="276">
        <f>'Bil 1 2008-2020'!Y62</f>
        <v>14061109.715063019</v>
      </c>
      <c r="G62" s="293">
        <f t="shared" si="1"/>
        <v>14043769.715063019</v>
      </c>
      <c r="I62" s="275"/>
      <c r="J62" s="362"/>
      <c r="K62" s="65"/>
      <c r="L62" s="65"/>
      <c r="M62" s="65"/>
      <c r="N62" s="66"/>
    </row>
    <row r="63" spans="1:14" ht="15">
      <c r="A63" s="274" t="s">
        <v>118</v>
      </c>
      <c r="B63" s="273" t="s">
        <v>119</v>
      </c>
      <c r="C63" s="91">
        <v>15850202.33408904</v>
      </c>
      <c r="D63" s="91">
        <f>'Bil 1 2008-2020'!W63</f>
        <v>15841989.33408904</v>
      </c>
      <c r="E63" s="277">
        <f t="shared" si="0"/>
        <v>-8213</v>
      </c>
      <c r="F63" s="276">
        <f>'Bil 1 2008-2020'!Y63</f>
        <v>17356183.33408904</v>
      </c>
      <c r="G63" s="293">
        <f t="shared" si="1"/>
        <v>17347970.33408904</v>
      </c>
      <c r="I63" s="275"/>
      <c r="J63" s="362"/>
      <c r="K63" s="65"/>
      <c r="L63" s="65"/>
      <c r="M63" s="65"/>
      <c r="N63" s="66"/>
    </row>
    <row r="64" spans="1:14" ht="15">
      <c r="A64" s="274" t="s">
        <v>120</v>
      </c>
      <c r="B64" s="273" t="s">
        <v>121</v>
      </c>
      <c r="C64" s="91">
        <v>14273544.834950566</v>
      </c>
      <c r="D64" s="91">
        <f>'Bil 1 2008-2020'!W64</f>
        <v>14292311.834950566</v>
      </c>
      <c r="E64" s="277">
        <f t="shared" si="0"/>
        <v>18767</v>
      </c>
      <c r="F64" s="276">
        <f>'Bil 1 2008-2020'!Y64</f>
        <v>17182872.834950566</v>
      </c>
      <c r="G64" s="293">
        <f t="shared" si="1"/>
        <v>17201639.834950566</v>
      </c>
      <c r="I64" s="275"/>
      <c r="J64" s="362"/>
      <c r="K64" s="65"/>
      <c r="L64" s="65"/>
      <c r="M64" s="65"/>
      <c r="N64" s="66"/>
    </row>
    <row r="65" spans="1:14" ht="15">
      <c r="A65" s="274" t="s">
        <v>122</v>
      </c>
      <c r="B65" s="273" t="s">
        <v>123</v>
      </c>
      <c r="C65" s="91">
        <v>23194505.384510733</v>
      </c>
      <c r="D65" s="91">
        <f>'Bil 1 2008-2020'!W65</f>
        <v>23178602.384510733</v>
      </c>
      <c r="E65" s="277">
        <f t="shared" si="0"/>
        <v>-15903</v>
      </c>
      <c r="F65" s="276">
        <f>'Bil 1 2008-2020'!Y65</f>
        <v>25007292.384510733</v>
      </c>
      <c r="G65" s="293">
        <f t="shared" si="1"/>
        <v>24991389.384510733</v>
      </c>
      <c r="I65" s="275"/>
      <c r="J65" s="362"/>
      <c r="K65" s="65"/>
      <c r="L65" s="65"/>
      <c r="M65" s="65"/>
      <c r="N65" s="66"/>
    </row>
    <row r="66" spans="1:14" ht="15">
      <c r="A66" s="274" t="s">
        <v>124</v>
      </c>
      <c r="B66" s="273" t="s">
        <v>125</v>
      </c>
      <c r="C66" s="91">
        <v>46480651.27967712</v>
      </c>
      <c r="D66" s="91">
        <f>'Bil 1 2008-2020'!W66</f>
        <v>46491552.27967712</v>
      </c>
      <c r="E66" s="277">
        <f t="shared" si="0"/>
        <v>10901</v>
      </c>
      <c r="F66" s="276">
        <f>'Bil 1 2008-2020'!Y66</f>
        <v>50070953.27967712</v>
      </c>
      <c r="G66" s="293">
        <f t="shared" si="1"/>
        <v>50081854.27967712</v>
      </c>
      <c r="I66" s="275"/>
      <c r="J66" s="362"/>
      <c r="K66" s="65"/>
      <c r="L66" s="65"/>
      <c r="M66" s="65"/>
      <c r="N66" s="66"/>
    </row>
    <row r="67" spans="1:14" ht="15">
      <c r="A67" s="274" t="s">
        <v>126</v>
      </c>
      <c r="B67" s="273" t="s">
        <v>127</v>
      </c>
      <c r="C67" s="91">
        <v>26547184.936972868</v>
      </c>
      <c r="D67" s="91">
        <f>'Bil 1 2008-2020'!W67</f>
        <v>26529273.936972868</v>
      </c>
      <c r="E67" s="277">
        <f t="shared" si="0"/>
        <v>-17911</v>
      </c>
      <c r="F67" s="276">
        <f>'Bil 1 2008-2020'!Y67</f>
        <v>29753056.936972868</v>
      </c>
      <c r="G67" s="293">
        <f t="shared" si="1"/>
        <v>29735145.936972868</v>
      </c>
      <c r="I67" s="275"/>
      <c r="J67" s="362"/>
      <c r="K67" s="65"/>
      <c r="L67" s="65"/>
      <c r="M67" s="65"/>
      <c r="N67" s="66"/>
    </row>
    <row r="68" spans="1:14" ht="15">
      <c r="A68" s="274" t="s">
        <v>128</v>
      </c>
      <c r="B68" s="273" t="s">
        <v>129</v>
      </c>
      <c r="C68" s="91">
        <v>225273716.00743613</v>
      </c>
      <c r="D68" s="91">
        <f>'Bil 1 2008-2020'!W68</f>
        <v>225083239.00743613</v>
      </c>
      <c r="E68" s="277">
        <f t="shared" si="0"/>
        <v>-190477</v>
      </c>
      <c r="F68" s="276">
        <f>'Bil 1 2008-2020'!Y68</f>
        <v>234405931.00743613</v>
      </c>
      <c r="G68" s="293">
        <f t="shared" si="1"/>
        <v>234215454.00743613</v>
      </c>
      <c r="I68" s="275"/>
      <c r="J68" s="362"/>
      <c r="K68" s="65"/>
      <c r="L68" s="65"/>
      <c r="M68" s="65"/>
      <c r="N68" s="66"/>
    </row>
    <row r="69" spans="1:14" ht="15">
      <c r="A69" s="274" t="s">
        <v>130</v>
      </c>
      <c r="B69" s="273" t="s">
        <v>131</v>
      </c>
      <c r="C69" s="91">
        <v>54829952.69846736</v>
      </c>
      <c r="D69" s="91">
        <f>'Bil 1 2008-2020'!W69</f>
        <v>54780560.69846736</v>
      </c>
      <c r="E69" s="277">
        <f t="shared" si="0"/>
        <v>-49392</v>
      </c>
      <c r="F69" s="276">
        <f>'Bil 1 2008-2020'!Y69</f>
        <v>59552904.69846736</v>
      </c>
      <c r="G69" s="293">
        <f t="shared" si="1"/>
        <v>59503512.69846736</v>
      </c>
      <c r="I69" s="275"/>
      <c r="J69" s="362"/>
      <c r="K69" s="65"/>
      <c r="L69" s="65"/>
      <c r="M69" s="65"/>
      <c r="N69" s="66"/>
    </row>
    <row r="70" spans="1:14" ht="15">
      <c r="A70" s="274" t="s">
        <v>132</v>
      </c>
      <c r="B70" s="273" t="s">
        <v>133</v>
      </c>
      <c r="C70" s="91">
        <v>60720914.86007069</v>
      </c>
      <c r="D70" s="91">
        <f>'Bil 1 2008-2020'!W70</f>
        <v>60667356.86007069</v>
      </c>
      <c r="E70" s="277">
        <f aca="true" t="shared" si="2" ref="E70:E133">D70-C70</f>
        <v>-53558</v>
      </c>
      <c r="F70" s="276">
        <f>'Bil 1 2008-2020'!Y70</f>
        <v>63834351.86007069</v>
      </c>
      <c r="G70" s="293">
        <f aca="true" t="shared" si="3" ref="G70:G133">E70+F70</f>
        <v>63780793.86007069</v>
      </c>
      <c r="I70" s="275"/>
      <c r="J70" s="362"/>
      <c r="K70" s="65"/>
      <c r="L70" s="65"/>
      <c r="M70" s="65"/>
      <c r="N70" s="66"/>
    </row>
    <row r="71" spans="1:14" ht="15">
      <c r="A71" s="274" t="s">
        <v>134</v>
      </c>
      <c r="B71" s="273" t="s">
        <v>135</v>
      </c>
      <c r="C71" s="91">
        <v>18774811.034732915</v>
      </c>
      <c r="D71" s="91">
        <f>'Bil 1 2008-2020'!W71</f>
        <v>18759728.034732915</v>
      </c>
      <c r="E71" s="277">
        <f t="shared" si="2"/>
        <v>-15083</v>
      </c>
      <c r="F71" s="276">
        <f>'Bil 1 2008-2020'!Y71</f>
        <v>21256943.034732915</v>
      </c>
      <c r="G71" s="293">
        <f t="shared" si="3"/>
        <v>21241860.034732915</v>
      </c>
      <c r="I71" s="275"/>
      <c r="J71" s="362"/>
      <c r="K71" s="65"/>
      <c r="L71" s="65"/>
      <c r="M71" s="65"/>
      <c r="N71" s="66"/>
    </row>
    <row r="72" spans="1:14" ht="15">
      <c r="A72" s="274" t="s">
        <v>136</v>
      </c>
      <c r="B72" s="273" t="s">
        <v>137</v>
      </c>
      <c r="C72" s="91">
        <v>49836939.93561255</v>
      </c>
      <c r="D72" s="91">
        <f>'Bil 1 2008-2020'!W72</f>
        <v>49801374.93561255</v>
      </c>
      <c r="E72" s="277">
        <f t="shared" si="2"/>
        <v>-35565</v>
      </c>
      <c r="F72" s="276">
        <f>'Bil 1 2008-2020'!Y72</f>
        <v>54881341.93561255</v>
      </c>
      <c r="G72" s="293">
        <f t="shared" si="3"/>
        <v>54845776.93561255</v>
      </c>
      <c r="I72" s="275"/>
      <c r="J72" s="362"/>
      <c r="K72" s="65"/>
      <c r="L72" s="65"/>
      <c r="M72" s="65"/>
      <c r="N72" s="66"/>
    </row>
    <row r="73" spans="1:14" ht="15">
      <c r="A73" s="274" t="s">
        <v>138</v>
      </c>
      <c r="B73" s="273" t="s">
        <v>139</v>
      </c>
      <c r="C73" s="91">
        <v>31921261.968441077</v>
      </c>
      <c r="D73" s="91">
        <f>'Bil 1 2008-2020'!W73</f>
        <v>31957799.968441077</v>
      </c>
      <c r="E73" s="277">
        <f t="shared" si="2"/>
        <v>36538</v>
      </c>
      <c r="F73" s="276">
        <f>'Bil 1 2008-2020'!Y73</f>
        <v>34559315.96844108</v>
      </c>
      <c r="G73" s="293">
        <f t="shared" si="3"/>
        <v>34595853.96844108</v>
      </c>
      <c r="I73" s="275"/>
      <c r="J73" s="362"/>
      <c r="K73" s="65"/>
      <c r="L73" s="65"/>
      <c r="M73" s="65"/>
      <c r="N73" s="66"/>
    </row>
    <row r="74" spans="1:14" ht="15">
      <c r="A74" s="274" t="s">
        <v>140</v>
      </c>
      <c r="B74" s="273" t="s">
        <v>141</v>
      </c>
      <c r="C74" s="91">
        <v>31239356.33690031</v>
      </c>
      <c r="D74" s="91">
        <f>'Bil 1 2008-2020'!W74</f>
        <v>31198729.33690031</v>
      </c>
      <c r="E74" s="277">
        <f t="shared" si="2"/>
        <v>-40627</v>
      </c>
      <c r="F74" s="276">
        <f>'Bil 1 2008-2020'!Y74</f>
        <v>34219479.33690031</v>
      </c>
      <c r="G74" s="293">
        <f t="shared" si="3"/>
        <v>34178852.33690031</v>
      </c>
      <c r="I74" s="275"/>
      <c r="J74" s="362"/>
      <c r="K74" s="65"/>
      <c r="L74" s="65"/>
      <c r="M74" s="65"/>
      <c r="N74" s="66"/>
    </row>
    <row r="75" spans="1:14" ht="15">
      <c r="A75" s="274" t="s">
        <v>142</v>
      </c>
      <c r="B75" s="273" t="s">
        <v>143</v>
      </c>
      <c r="C75" s="91">
        <v>15366967.135939047</v>
      </c>
      <c r="D75" s="91">
        <f>'Bil 1 2008-2020'!W75</f>
        <v>15371408.135939047</v>
      </c>
      <c r="E75" s="277">
        <f t="shared" si="2"/>
        <v>4441</v>
      </c>
      <c r="F75" s="276">
        <f>'Bil 1 2008-2020'!Y75</f>
        <v>16665534.135939047</v>
      </c>
      <c r="G75" s="293">
        <f t="shared" si="3"/>
        <v>16669975.135939047</v>
      </c>
      <c r="I75" s="275"/>
      <c r="J75" s="362"/>
      <c r="K75" s="65"/>
      <c r="L75" s="65"/>
      <c r="M75" s="65"/>
      <c r="N75" s="66"/>
    </row>
    <row r="76" spans="1:14" ht="15">
      <c r="A76" s="274" t="s">
        <v>144</v>
      </c>
      <c r="B76" s="273" t="s">
        <v>145</v>
      </c>
      <c r="C76" s="91">
        <v>13700716.560533226</v>
      </c>
      <c r="D76" s="91">
        <f>'Bil 1 2008-2020'!W76</f>
        <v>13692565.560533226</v>
      </c>
      <c r="E76" s="277">
        <f t="shared" si="2"/>
        <v>-8151</v>
      </c>
      <c r="F76" s="276">
        <f>'Bil 1 2008-2020'!Y76</f>
        <v>14817075.560533226</v>
      </c>
      <c r="G76" s="293">
        <f t="shared" si="3"/>
        <v>14808924.560533226</v>
      </c>
      <c r="I76" s="275"/>
      <c r="J76" s="362"/>
      <c r="K76" s="65"/>
      <c r="L76" s="65"/>
      <c r="M76" s="65"/>
      <c r="N76" s="66"/>
    </row>
    <row r="77" spans="1:14" ht="15">
      <c r="A77" s="274" t="s">
        <v>146</v>
      </c>
      <c r="B77" s="273" t="s">
        <v>147</v>
      </c>
      <c r="C77" s="91">
        <v>20872868.35476556</v>
      </c>
      <c r="D77" s="91">
        <f>'Bil 1 2008-2020'!W77</f>
        <v>20867948.35476556</v>
      </c>
      <c r="E77" s="277">
        <f t="shared" si="2"/>
        <v>-4920</v>
      </c>
      <c r="F77" s="276">
        <f>'Bil 1 2008-2020'!Y77</f>
        <v>21756420.35476556</v>
      </c>
      <c r="G77" s="293">
        <f t="shared" si="3"/>
        <v>21751500.35476556</v>
      </c>
      <c r="I77" s="275"/>
      <c r="J77" s="362"/>
      <c r="K77" s="65"/>
      <c r="L77" s="65"/>
      <c r="M77" s="65"/>
      <c r="N77" s="66"/>
    </row>
    <row r="78" spans="1:14" ht="15">
      <c r="A78" s="274" t="s">
        <v>148</v>
      </c>
      <c r="B78" s="273" t="s">
        <v>149</v>
      </c>
      <c r="C78" s="91">
        <v>34133621.84819078</v>
      </c>
      <c r="D78" s="91">
        <f>'Bil 1 2008-2020'!W78</f>
        <v>34120152.84819078</v>
      </c>
      <c r="E78" s="277">
        <f t="shared" si="2"/>
        <v>-13469</v>
      </c>
      <c r="F78" s="276">
        <f>'Bil 1 2008-2020'!Y78</f>
        <v>38341563.84819078</v>
      </c>
      <c r="G78" s="293">
        <f t="shared" si="3"/>
        <v>38328094.84819078</v>
      </c>
      <c r="I78" s="275"/>
      <c r="J78" s="362"/>
      <c r="K78" s="65"/>
      <c r="L78" s="65"/>
      <c r="M78" s="65"/>
      <c r="N78" s="66"/>
    </row>
    <row r="79" spans="1:14" ht="15">
      <c r="A79" s="274" t="s">
        <v>150</v>
      </c>
      <c r="B79" s="273" t="s">
        <v>151</v>
      </c>
      <c r="C79" s="91">
        <v>29741383.72866598</v>
      </c>
      <c r="D79" s="91">
        <f>'Bil 1 2008-2020'!W79</f>
        <v>29731558.72866598</v>
      </c>
      <c r="E79" s="277">
        <f t="shared" si="2"/>
        <v>-9825</v>
      </c>
      <c r="F79" s="276">
        <f>'Bil 1 2008-2020'!Y79</f>
        <v>32384507.72866598</v>
      </c>
      <c r="G79" s="293">
        <f t="shared" si="3"/>
        <v>32374682.72866598</v>
      </c>
      <c r="I79" s="275"/>
      <c r="J79" s="362"/>
      <c r="K79" s="65"/>
      <c r="L79" s="65"/>
      <c r="M79" s="65"/>
      <c r="N79" s="66"/>
    </row>
    <row r="80" spans="1:14" ht="15">
      <c r="A80" s="274" t="s">
        <v>152</v>
      </c>
      <c r="B80" s="273" t="s">
        <v>153</v>
      </c>
      <c r="C80" s="91">
        <v>15883646.671170749</v>
      </c>
      <c r="D80" s="91">
        <f>'Bil 1 2008-2020'!W80</f>
        <v>15884831.671170749</v>
      </c>
      <c r="E80" s="277">
        <f t="shared" si="2"/>
        <v>1185</v>
      </c>
      <c r="F80" s="276">
        <f>'Bil 1 2008-2020'!Y80</f>
        <v>16920672.67117075</v>
      </c>
      <c r="G80" s="293">
        <f t="shared" si="3"/>
        <v>16921857.67117075</v>
      </c>
      <c r="I80" s="275"/>
      <c r="J80" s="362"/>
      <c r="K80" s="65"/>
      <c r="L80" s="65"/>
      <c r="M80" s="65"/>
      <c r="N80" s="66"/>
    </row>
    <row r="81" spans="1:14" ht="15">
      <c r="A81" s="274" t="s">
        <v>154</v>
      </c>
      <c r="B81" s="273" t="s">
        <v>155</v>
      </c>
      <c r="C81" s="91">
        <v>147792882.80293813</v>
      </c>
      <c r="D81" s="91">
        <f>'Bil 1 2008-2020'!W81</f>
        <v>147739118.80293813</v>
      </c>
      <c r="E81" s="277">
        <f t="shared" si="2"/>
        <v>-53764</v>
      </c>
      <c r="F81" s="276">
        <f>'Bil 1 2008-2020'!Y81</f>
        <v>157268853.80293813</v>
      </c>
      <c r="G81" s="293">
        <f t="shared" si="3"/>
        <v>157215089.80293813</v>
      </c>
      <c r="I81" s="275"/>
      <c r="J81" s="362"/>
      <c r="K81" s="65"/>
      <c r="L81" s="65"/>
      <c r="M81" s="65"/>
      <c r="N81" s="66"/>
    </row>
    <row r="82" spans="1:14" ht="15">
      <c r="A82" s="274" t="s">
        <v>156</v>
      </c>
      <c r="B82" s="273" t="s">
        <v>157</v>
      </c>
      <c r="C82" s="91">
        <v>50016511.95864692</v>
      </c>
      <c r="D82" s="91">
        <f>'Bil 1 2008-2020'!W82</f>
        <v>50196289.95864692</v>
      </c>
      <c r="E82" s="277">
        <f t="shared" si="2"/>
        <v>179778</v>
      </c>
      <c r="F82" s="276">
        <f>'Bil 1 2008-2020'!Y82</f>
        <v>52322251.95864692</v>
      </c>
      <c r="G82" s="293">
        <f t="shared" si="3"/>
        <v>52502029.95864692</v>
      </c>
      <c r="I82" s="275"/>
      <c r="J82" s="362"/>
      <c r="K82" s="65"/>
      <c r="L82" s="65"/>
      <c r="M82" s="65"/>
      <c r="N82" s="66"/>
    </row>
    <row r="83" spans="1:14" ht="15">
      <c r="A83" s="274" t="s">
        <v>158</v>
      </c>
      <c r="B83" s="273" t="s">
        <v>159</v>
      </c>
      <c r="C83" s="91">
        <v>9283496.085880104</v>
      </c>
      <c r="D83" s="91">
        <f>'Bil 1 2008-2020'!W83</f>
        <v>9269871.085880104</v>
      </c>
      <c r="E83" s="277">
        <f t="shared" si="2"/>
        <v>-13625</v>
      </c>
      <c r="F83" s="276">
        <f>'Bil 1 2008-2020'!Y83</f>
        <v>9791046.085880104</v>
      </c>
      <c r="G83" s="293">
        <f t="shared" si="3"/>
        <v>9777421.085880104</v>
      </c>
      <c r="I83" s="275"/>
      <c r="J83" s="362"/>
      <c r="K83" s="65"/>
      <c r="L83" s="65"/>
      <c r="M83" s="65"/>
      <c r="N83" s="66"/>
    </row>
    <row r="84" spans="1:14" ht="15">
      <c r="A84" s="274" t="s">
        <v>160</v>
      </c>
      <c r="B84" s="273" t="s">
        <v>161</v>
      </c>
      <c r="C84" s="91">
        <v>13439053.404915199</v>
      </c>
      <c r="D84" s="91">
        <f>'Bil 1 2008-2020'!W84</f>
        <v>13483316.404915199</v>
      </c>
      <c r="E84" s="277">
        <f t="shared" si="2"/>
        <v>44263</v>
      </c>
      <c r="F84" s="276">
        <f>'Bil 1 2008-2020'!Y84</f>
        <v>15110396.404915199</v>
      </c>
      <c r="G84" s="293">
        <f t="shared" si="3"/>
        <v>15154659.404915199</v>
      </c>
      <c r="I84" s="275"/>
      <c r="J84" s="362"/>
      <c r="K84" s="65"/>
      <c r="L84" s="65"/>
      <c r="M84" s="65"/>
      <c r="N84" s="66"/>
    </row>
    <row r="85" spans="1:14" ht="15">
      <c r="A85" s="274" t="s">
        <v>162</v>
      </c>
      <c r="B85" s="273" t="s">
        <v>163</v>
      </c>
      <c r="C85" s="91">
        <v>38504164.70363651</v>
      </c>
      <c r="D85" s="91">
        <f>'Bil 1 2008-2020'!W85</f>
        <v>38469258.70363651</v>
      </c>
      <c r="E85" s="277">
        <f t="shared" si="2"/>
        <v>-34906</v>
      </c>
      <c r="F85" s="276">
        <f>'Bil 1 2008-2020'!Y85</f>
        <v>43524689.70363651</v>
      </c>
      <c r="G85" s="293">
        <f t="shared" si="3"/>
        <v>43489783.70363651</v>
      </c>
      <c r="I85" s="275"/>
      <c r="J85" s="362"/>
      <c r="K85" s="65"/>
      <c r="L85" s="65"/>
      <c r="M85" s="65"/>
      <c r="N85" s="66"/>
    </row>
    <row r="86" spans="1:14" ht="15">
      <c r="A86" s="274" t="s">
        <v>164</v>
      </c>
      <c r="B86" s="273" t="s">
        <v>165</v>
      </c>
      <c r="C86" s="91">
        <v>21613086.63761674</v>
      </c>
      <c r="D86" s="91">
        <f>'Bil 1 2008-2020'!W86</f>
        <v>21629700.63761674</v>
      </c>
      <c r="E86" s="277">
        <f t="shared" si="2"/>
        <v>16614</v>
      </c>
      <c r="F86" s="276">
        <f>'Bil 1 2008-2020'!Y86</f>
        <v>23232850.63761674</v>
      </c>
      <c r="G86" s="293">
        <f t="shared" si="3"/>
        <v>23249464.63761674</v>
      </c>
      <c r="I86" s="275"/>
      <c r="J86" s="362"/>
      <c r="K86" s="65"/>
      <c r="L86" s="65"/>
      <c r="M86" s="65"/>
      <c r="N86" s="66"/>
    </row>
    <row r="87" spans="1:14" ht="15">
      <c r="A87" s="274" t="s">
        <v>166</v>
      </c>
      <c r="B87" s="273" t="s">
        <v>167</v>
      </c>
      <c r="C87" s="91">
        <v>25092493.456062373</v>
      </c>
      <c r="D87" s="91">
        <f>'Bil 1 2008-2020'!W87</f>
        <v>25123330.456062373</v>
      </c>
      <c r="E87" s="277">
        <f t="shared" si="2"/>
        <v>30837</v>
      </c>
      <c r="F87" s="276">
        <f>'Bil 1 2008-2020'!Y87</f>
        <v>28509314.456062373</v>
      </c>
      <c r="G87" s="293">
        <f t="shared" si="3"/>
        <v>28540151.456062373</v>
      </c>
      <c r="I87" s="275"/>
      <c r="J87" s="362"/>
      <c r="K87" s="65"/>
      <c r="L87" s="65"/>
      <c r="M87" s="65"/>
      <c r="N87" s="66"/>
    </row>
    <row r="88" spans="1:14" ht="15">
      <c r="A88" s="274" t="s">
        <v>168</v>
      </c>
      <c r="B88" s="273" t="s">
        <v>169</v>
      </c>
      <c r="C88" s="91">
        <v>14450361.791511731</v>
      </c>
      <c r="D88" s="91">
        <f>'Bil 1 2008-2020'!W88</f>
        <v>14445472.791511731</v>
      </c>
      <c r="E88" s="277">
        <f t="shared" si="2"/>
        <v>-4889</v>
      </c>
      <c r="F88" s="276">
        <f>'Bil 1 2008-2020'!Y88</f>
        <v>15906635.791511731</v>
      </c>
      <c r="G88" s="293">
        <f t="shared" si="3"/>
        <v>15901746.791511731</v>
      </c>
      <c r="I88" s="275"/>
      <c r="J88" s="362"/>
      <c r="K88" s="65"/>
      <c r="L88" s="65"/>
      <c r="M88" s="65"/>
      <c r="N88" s="66"/>
    </row>
    <row r="89" spans="1:14" ht="15">
      <c r="A89" s="274" t="s">
        <v>170</v>
      </c>
      <c r="B89" s="273" t="s">
        <v>171</v>
      </c>
      <c r="C89" s="91">
        <v>110321353.12650758</v>
      </c>
      <c r="D89" s="91">
        <f>'Bil 1 2008-2020'!W89</f>
        <v>110395773.12650758</v>
      </c>
      <c r="E89" s="277">
        <f t="shared" si="2"/>
        <v>74420</v>
      </c>
      <c r="F89" s="276">
        <f>'Bil 1 2008-2020'!Y89</f>
        <v>119071788.12650758</v>
      </c>
      <c r="G89" s="293">
        <f t="shared" si="3"/>
        <v>119146208.12650758</v>
      </c>
      <c r="I89" s="275"/>
      <c r="J89" s="362"/>
      <c r="K89" s="65"/>
      <c r="L89" s="65"/>
      <c r="M89" s="65"/>
      <c r="N89" s="66"/>
    </row>
    <row r="90" spans="1:14" ht="15">
      <c r="A90" s="274" t="s">
        <v>172</v>
      </c>
      <c r="B90" s="273" t="s">
        <v>173</v>
      </c>
      <c r="C90" s="91">
        <v>33987556.31985125</v>
      </c>
      <c r="D90" s="91">
        <f>'Bil 1 2008-2020'!W90</f>
        <v>33974421.31985125</v>
      </c>
      <c r="E90" s="277">
        <f t="shared" si="2"/>
        <v>-13135</v>
      </c>
      <c r="F90" s="276">
        <f>'Bil 1 2008-2020'!Y90</f>
        <v>37573515.31985125</v>
      </c>
      <c r="G90" s="293">
        <f t="shared" si="3"/>
        <v>37560380.31985125</v>
      </c>
      <c r="I90" s="275"/>
      <c r="J90" s="362"/>
      <c r="K90" s="65"/>
      <c r="L90" s="65"/>
      <c r="M90" s="65"/>
      <c r="N90" s="66"/>
    </row>
    <row r="91" spans="1:14" ht="15">
      <c r="A91" s="274" t="s">
        <v>174</v>
      </c>
      <c r="B91" s="273" t="s">
        <v>175</v>
      </c>
      <c r="C91" s="91">
        <v>49211788.251655</v>
      </c>
      <c r="D91" s="91">
        <f>'Bil 1 2008-2020'!W91</f>
        <v>49159669.251655</v>
      </c>
      <c r="E91" s="277">
        <f t="shared" si="2"/>
        <v>-52119</v>
      </c>
      <c r="F91" s="276">
        <f>'Bil 1 2008-2020'!Y91</f>
        <v>53164793.251655</v>
      </c>
      <c r="G91" s="293">
        <f t="shared" si="3"/>
        <v>53112674.251655</v>
      </c>
      <c r="I91" s="275"/>
      <c r="J91" s="362"/>
      <c r="K91" s="65"/>
      <c r="L91" s="65"/>
      <c r="M91" s="65"/>
      <c r="N91" s="66"/>
    </row>
    <row r="92" spans="1:14" ht="15">
      <c r="A92" s="274" t="s">
        <v>176</v>
      </c>
      <c r="B92" s="273" t="s">
        <v>177</v>
      </c>
      <c r="C92" s="91">
        <v>74872146.9473111</v>
      </c>
      <c r="D92" s="91">
        <f>'Bil 1 2008-2020'!W92</f>
        <v>74716007.9473111</v>
      </c>
      <c r="E92" s="277">
        <f t="shared" si="2"/>
        <v>-156139</v>
      </c>
      <c r="F92" s="276">
        <f>'Bil 1 2008-2020'!Y92</f>
        <v>79715584.9473111</v>
      </c>
      <c r="G92" s="293">
        <f t="shared" si="3"/>
        <v>79559445.9473111</v>
      </c>
      <c r="I92" s="275"/>
      <c r="J92" s="362"/>
      <c r="K92" s="65"/>
      <c r="L92" s="65"/>
      <c r="M92" s="65"/>
      <c r="N92" s="66"/>
    </row>
    <row r="93" spans="1:14" ht="15">
      <c r="A93" s="274" t="s">
        <v>178</v>
      </c>
      <c r="B93" s="273" t="s">
        <v>179</v>
      </c>
      <c r="C93" s="91">
        <v>27179138.02221817</v>
      </c>
      <c r="D93" s="91">
        <f>'Bil 1 2008-2020'!W93</f>
        <v>27154785.02221817</v>
      </c>
      <c r="E93" s="277">
        <f t="shared" si="2"/>
        <v>-24353</v>
      </c>
      <c r="F93" s="276">
        <f>'Bil 1 2008-2020'!Y93</f>
        <v>29270940.02221817</v>
      </c>
      <c r="G93" s="293">
        <f t="shared" si="3"/>
        <v>29246587.02221817</v>
      </c>
      <c r="I93" s="275"/>
      <c r="J93" s="362"/>
      <c r="K93" s="65"/>
      <c r="L93" s="65"/>
      <c r="M93" s="65"/>
      <c r="N93" s="66"/>
    </row>
    <row r="94" spans="1:14" ht="15">
      <c r="A94" s="274" t="s">
        <v>180</v>
      </c>
      <c r="B94" s="273" t="s">
        <v>181</v>
      </c>
      <c r="C94" s="91">
        <v>41276344.54402828</v>
      </c>
      <c r="D94" s="91">
        <f>'Bil 1 2008-2020'!W94</f>
        <v>41178622.54402828</v>
      </c>
      <c r="E94" s="277">
        <f t="shared" si="2"/>
        <v>-97722</v>
      </c>
      <c r="F94" s="276">
        <f>'Bil 1 2008-2020'!Y94</f>
        <v>49482559.54402828</v>
      </c>
      <c r="G94" s="293">
        <f t="shared" si="3"/>
        <v>49384837.54402828</v>
      </c>
      <c r="I94" s="275"/>
      <c r="J94" s="362"/>
      <c r="K94" s="65"/>
      <c r="L94" s="65"/>
      <c r="M94" s="65"/>
      <c r="N94" s="66"/>
    </row>
    <row r="95" spans="1:14" ht="15">
      <c r="A95" s="274" t="s">
        <v>182</v>
      </c>
      <c r="B95" s="273" t="s">
        <v>183</v>
      </c>
      <c r="C95" s="91">
        <v>132714100.97905135</v>
      </c>
      <c r="D95" s="91">
        <f>'Bil 1 2008-2020'!W95</f>
        <v>132057804.97905135</v>
      </c>
      <c r="E95" s="277">
        <f t="shared" si="2"/>
        <v>-656296</v>
      </c>
      <c r="F95" s="276">
        <f>'Bil 1 2008-2020'!Y95</f>
        <v>146707487.97905135</v>
      </c>
      <c r="G95" s="293">
        <f t="shared" si="3"/>
        <v>146051191.97905135</v>
      </c>
      <c r="I95" s="275"/>
      <c r="J95" s="362"/>
      <c r="K95" s="65"/>
      <c r="L95" s="65"/>
      <c r="M95" s="65"/>
      <c r="N95" s="66"/>
    </row>
    <row r="96" spans="1:14" ht="15">
      <c r="A96" s="274" t="s">
        <v>184</v>
      </c>
      <c r="B96" s="273" t="s">
        <v>185</v>
      </c>
      <c r="C96" s="91">
        <v>18282614.80048969</v>
      </c>
      <c r="D96" s="91">
        <f>'Bil 1 2008-2020'!W96</f>
        <v>18272851.80048969</v>
      </c>
      <c r="E96" s="277">
        <f t="shared" si="2"/>
        <v>-9763</v>
      </c>
      <c r="F96" s="276">
        <f>'Bil 1 2008-2020'!Y96</f>
        <v>20270652.80048969</v>
      </c>
      <c r="G96" s="293">
        <f t="shared" si="3"/>
        <v>20260889.80048969</v>
      </c>
      <c r="I96" s="275"/>
      <c r="J96" s="362"/>
      <c r="K96" s="65"/>
      <c r="L96" s="65"/>
      <c r="M96" s="65"/>
      <c r="N96" s="66"/>
    </row>
    <row r="97" spans="1:14" ht="15">
      <c r="A97" s="274" t="s">
        <v>186</v>
      </c>
      <c r="B97" s="273" t="s">
        <v>187</v>
      </c>
      <c r="C97" s="91">
        <v>117091411.70971243</v>
      </c>
      <c r="D97" s="91">
        <f>'Bil 1 2008-2020'!W97</f>
        <v>117058411.70971243</v>
      </c>
      <c r="E97" s="277">
        <f t="shared" si="2"/>
        <v>-33000</v>
      </c>
      <c r="F97" s="276">
        <f>'Bil 1 2008-2020'!Y97</f>
        <v>124436995.70971243</v>
      </c>
      <c r="G97" s="293">
        <f t="shared" si="3"/>
        <v>124403995.70971243</v>
      </c>
      <c r="I97" s="275"/>
      <c r="J97" s="362"/>
      <c r="K97" s="65"/>
      <c r="L97" s="65"/>
      <c r="M97" s="65"/>
      <c r="N97" s="66"/>
    </row>
    <row r="98" spans="1:14" ht="15">
      <c r="A98" s="274" t="s">
        <v>188</v>
      </c>
      <c r="B98" s="273" t="s">
        <v>189</v>
      </c>
      <c r="C98" s="91">
        <v>54805335.25909129</v>
      </c>
      <c r="D98" s="91">
        <f>'Bil 1 2008-2020'!W98</f>
        <v>54768350.25909129</v>
      </c>
      <c r="E98" s="277">
        <f t="shared" si="2"/>
        <v>-36985</v>
      </c>
      <c r="F98" s="276">
        <f>'Bil 1 2008-2020'!Y98</f>
        <v>56931014.25909129</v>
      </c>
      <c r="G98" s="293">
        <f t="shared" si="3"/>
        <v>56894029.25909129</v>
      </c>
      <c r="I98" s="275"/>
      <c r="J98" s="362"/>
      <c r="K98" s="65"/>
      <c r="L98" s="65"/>
      <c r="M98" s="65"/>
      <c r="N98" s="66"/>
    </row>
    <row r="99" spans="1:14" ht="15">
      <c r="A99" s="274" t="s">
        <v>190</v>
      </c>
      <c r="B99" s="273" t="s">
        <v>191</v>
      </c>
      <c r="C99" s="91">
        <v>57333853.07672074</v>
      </c>
      <c r="D99" s="91">
        <f>'Bil 1 2008-2020'!W99</f>
        <v>57443908.07672074</v>
      </c>
      <c r="E99" s="277">
        <f t="shared" si="2"/>
        <v>110055</v>
      </c>
      <c r="F99" s="276">
        <f>'Bil 1 2008-2020'!Y99</f>
        <v>62689470.07672074</v>
      </c>
      <c r="G99" s="293">
        <f t="shared" si="3"/>
        <v>62799525.07672074</v>
      </c>
      <c r="I99" s="275"/>
      <c r="J99" s="362"/>
      <c r="K99" s="65"/>
      <c r="L99" s="65"/>
      <c r="M99" s="65"/>
      <c r="N99" s="66"/>
    </row>
    <row r="100" spans="1:14" ht="15">
      <c r="A100" s="274" t="s">
        <v>192</v>
      </c>
      <c r="B100" s="273" t="s">
        <v>193</v>
      </c>
      <c r="C100" s="91">
        <v>37992515.55064838</v>
      </c>
      <c r="D100" s="91">
        <f>'Bil 1 2008-2020'!W100</f>
        <v>38020368.55064838</v>
      </c>
      <c r="E100" s="277">
        <f t="shared" si="2"/>
        <v>27853</v>
      </c>
      <c r="F100" s="276">
        <f>'Bil 1 2008-2020'!Y100</f>
        <v>41825469.55064838</v>
      </c>
      <c r="G100" s="293">
        <f t="shared" si="3"/>
        <v>41853322.55064838</v>
      </c>
      <c r="I100" s="275"/>
      <c r="J100" s="362"/>
      <c r="K100" s="65"/>
      <c r="L100" s="65"/>
      <c r="M100" s="65"/>
      <c r="N100" s="66"/>
    </row>
    <row r="101" spans="1:14" ht="15">
      <c r="A101" s="274" t="s">
        <v>194</v>
      </c>
      <c r="B101" s="273" t="s">
        <v>195</v>
      </c>
      <c r="C101" s="91">
        <v>25848985.94676701</v>
      </c>
      <c r="D101" s="91">
        <f>'Bil 1 2008-2020'!W101</f>
        <v>25839675.94676701</v>
      </c>
      <c r="E101" s="277">
        <f t="shared" si="2"/>
        <v>-9310</v>
      </c>
      <c r="F101" s="276">
        <f>'Bil 1 2008-2020'!Y101</f>
        <v>28793612.94676701</v>
      </c>
      <c r="G101" s="293">
        <f t="shared" si="3"/>
        <v>28784302.94676701</v>
      </c>
      <c r="I101" s="275"/>
      <c r="J101" s="362"/>
      <c r="K101" s="65"/>
      <c r="L101" s="65"/>
      <c r="M101" s="65"/>
      <c r="N101" s="66"/>
    </row>
    <row r="102" spans="1:14" ht="15">
      <c r="A102" s="274" t="s">
        <v>196</v>
      </c>
      <c r="B102" s="273" t="s">
        <v>197</v>
      </c>
      <c r="C102" s="91">
        <v>40950534.144282185</v>
      </c>
      <c r="D102" s="91">
        <f>'Bil 1 2008-2020'!W102</f>
        <v>40933836.144282185</v>
      </c>
      <c r="E102" s="277">
        <f t="shared" si="2"/>
        <v>-16698</v>
      </c>
      <c r="F102" s="276">
        <f>'Bil 1 2008-2020'!Y102</f>
        <v>42363437.144282185</v>
      </c>
      <c r="G102" s="293">
        <f t="shared" si="3"/>
        <v>42346739.144282185</v>
      </c>
      <c r="I102" s="275"/>
      <c r="J102" s="362"/>
      <c r="K102" s="65"/>
      <c r="L102" s="65"/>
      <c r="M102" s="65"/>
      <c r="N102" s="66"/>
    </row>
    <row r="103" spans="1:14" ht="15">
      <c r="A103" s="274" t="s">
        <v>198</v>
      </c>
      <c r="B103" s="273" t="s">
        <v>199</v>
      </c>
      <c r="C103" s="91">
        <v>26873120.864695724</v>
      </c>
      <c r="D103" s="91">
        <f>'Bil 1 2008-2020'!W103</f>
        <v>26869841.864695724</v>
      </c>
      <c r="E103" s="277">
        <f t="shared" si="2"/>
        <v>-3279</v>
      </c>
      <c r="F103" s="276">
        <f>'Bil 1 2008-2020'!Y103</f>
        <v>27902215.864695724</v>
      </c>
      <c r="G103" s="293">
        <f t="shared" si="3"/>
        <v>27898936.864695724</v>
      </c>
      <c r="I103" s="275"/>
      <c r="J103" s="362"/>
      <c r="K103" s="65"/>
      <c r="L103" s="65"/>
      <c r="M103" s="65"/>
      <c r="N103" s="66"/>
    </row>
    <row r="104" spans="1:14" ht="15">
      <c r="A104" s="274" t="s">
        <v>200</v>
      </c>
      <c r="B104" s="273" t="s">
        <v>201</v>
      </c>
      <c r="C104" s="91">
        <v>68002410.90115167</v>
      </c>
      <c r="D104" s="91">
        <f>'Bil 1 2008-2020'!W104</f>
        <v>67770928.90115167</v>
      </c>
      <c r="E104" s="277">
        <f t="shared" si="2"/>
        <v>-231482</v>
      </c>
      <c r="F104" s="276">
        <f>'Bil 1 2008-2020'!Y104</f>
        <v>69942461.90115167</v>
      </c>
      <c r="G104" s="293">
        <f t="shared" si="3"/>
        <v>69710979.90115167</v>
      </c>
      <c r="I104" s="275"/>
      <c r="J104" s="362"/>
      <c r="K104" s="65"/>
      <c r="L104" s="65"/>
      <c r="M104" s="65"/>
      <c r="N104" s="66"/>
    </row>
    <row r="105" spans="1:14" ht="15">
      <c r="A105" s="274" t="s">
        <v>202</v>
      </c>
      <c r="B105" s="273" t="s">
        <v>203</v>
      </c>
      <c r="C105" s="91">
        <v>22452660.22517455</v>
      </c>
      <c r="D105" s="91">
        <f>'Bil 1 2008-2020'!W105</f>
        <v>22457927.22517455</v>
      </c>
      <c r="E105" s="277">
        <f t="shared" si="2"/>
        <v>5267</v>
      </c>
      <c r="F105" s="276">
        <f>'Bil 1 2008-2020'!Y105</f>
        <v>24423249.22517455</v>
      </c>
      <c r="G105" s="293">
        <f t="shared" si="3"/>
        <v>24428516.22517455</v>
      </c>
      <c r="I105" s="275"/>
      <c r="J105" s="362"/>
      <c r="K105" s="65"/>
      <c r="L105" s="65"/>
      <c r="M105" s="65"/>
      <c r="N105" s="66"/>
    </row>
    <row r="106" spans="1:14" ht="15">
      <c r="A106" s="274" t="s">
        <v>204</v>
      </c>
      <c r="B106" s="273" t="s">
        <v>205</v>
      </c>
      <c r="C106" s="91">
        <v>18301010.008252457</v>
      </c>
      <c r="D106" s="91">
        <f>'Bil 1 2008-2020'!W106</f>
        <v>18336825.008252457</v>
      </c>
      <c r="E106" s="277">
        <f t="shared" si="2"/>
        <v>35815</v>
      </c>
      <c r="F106" s="276">
        <f>'Bil 1 2008-2020'!Y106</f>
        <v>19127766.008252457</v>
      </c>
      <c r="G106" s="293">
        <f t="shared" si="3"/>
        <v>19163581.008252457</v>
      </c>
      <c r="I106" s="275"/>
      <c r="J106" s="362"/>
      <c r="K106" s="65"/>
      <c r="L106" s="65"/>
      <c r="M106" s="65"/>
      <c r="N106" s="66"/>
    </row>
    <row r="107" spans="1:14" ht="15">
      <c r="A107" s="274" t="s">
        <v>206</v>
      </c>
      <c r="B107" s="273" t="s">
        <v>207</v>
      </c>
      <c r="C107" s="91">
        <v>27908637.252108444</v>
      </c>
      <c r="D107" s="91">
        <f>'Bil 1 2008-2020'!W107</f>
        <v>27936889.252108444</v>
      </c>
      <c r="E107" s="277">
        <f t="shared" si="2"/>
        <v>28252</v>
      </c>
      <c r="F107" s="276">
        <f>'Bil 1 2008-2020'!Y107</f>
        <v>30239176.252108444</v>
      </c>
      <c r="G107" s="293">
        <f t="shared" si="3"/>
        <v>30267428.252108444</v>
      </c>
      <c r="I107" s="275"/>
      <c r="J107" s="362"/>
      <c r="K107" s="65"/>
      <c r="L107" s="65"/>
      <c r="M107" s="65"/>
      <c r="N107" s="66"/>
    </row>
    <row r="108" spans="1:14" ht="15">
      <c r="A108" s="274" t="s">
        <v>208</v>
      </c>
      <c r="B108" s="273" t="s">
        <v>209</v>
      </c>
      <c r="C108" s="91">
        <v>56860079.48753057</v>
      </c>
      <c r="D108" s="91">
        <f>'Bil 1 2008-2020'!W108</f>
        <v>56760519.48753057</v>
      </c>
      <c r="E108" s="277">
        <f t="shared" si="2"/>
        <v>-99560</v>
      </c>
      <c r="F108" s="276">
        <f>'Bil 1 2008-2020'!Y108</f>
        <v>59802386.48753057</v>
      </c>
      <c r="G108" s="293">
        <f t="shared" si="3"/>
        <v>59702826.48753057</v>
      </c>
      <c r="I108" s="275"/>
      <c r="J108" s="362"/>
      <c r="K108" s="65"/>
      <c r="L108" s="65"/>
      <c r="M108" s="65"/>
      <c r="N108" s="66"/>
    </row>
    <row r="109" spans="1:14" ht="15">
      <c r="A109" s="274" t="s">
        <v>210</v>
      </c>
      <c r="B109" s="273" t="s">
        <v>211</v>
      </c>
      <c r="C109" s="91">
        <v>40477664.29980953</v>
      </c>
      <c r="D109" s="91">
        <f>'Bil 1 2008-2020'!W109</f>
        <v>40361349.29980953</v>
      </c>
      <c r="E109" s="277">
        <f t="shared" si="2"/>
        <v>-116315</v>
      </c>
      <c r="F109" s="276">
        <f>'Bil 1 2008-2020'!Y109</f>
        <v>41678486.29980953</v>
      </c>
      <c r="G109" s="293">
        <f t="shared" si="3"/>
        <v>41562171.29980953</v>
      </c>
      <c r="I109" s="275"/>
      <c r="J109" s="362"/>
      <c r="K109" s="65"/>
      <c r="L109" s="65"/>
      <c r="M109" s="65"/>
      <c r="N109" s="66"/>
    </row>
    <row r="110" spans="1:14" ht="15">
      <c r="A110" s="274" t="s">
        <v>212</v>
      </c>
      <c r="B110" s="273" t="s">
        <v>213</v>
      </c>
      <c r="C110" s="91">
        <v>37313605.807109796</v>
      </c>
      <c r="D110" s="91">
        <f>'Bil 1 2008-2020'!W110</f>
        <v>37240884.807109796</v>
      </c>
      <c r="E110" s="277">
        <f t="shared" si="2"/>
        <v>-72721</v>
      </c>
      <c r="F110" s="276">
        <f>'Bil 1 2008-2020'!Y110</f>
        <v>38817087.807109796</v>
      </c>
      <c r="G110" s="293">
        <f t="shared" si="3"/>
        <v>38744366.807109796</v>
      </c>
      <c r="I110" s="275"/>
      <c r="J110" s="362"/>
      <c r="K110" s="65"/>
      <c r="L110" s="65"/>
      <c r="M110" s="65"/>
      <c r="N110" s="66"/>
    </row>
    <row r="111" spans="1:14" ht="15">
      <c r="A111" s="274" t="s">
        <v>214</v>
      </c>
      <c r="B111" s="273" t="s">
        <v>215</v>
      </c>
      <c r="C111" s="91">
        <v>30157944.608778432</v>
      </c>
      <c r="D111" s="91">
        <f>'Bil 1 2008-2020'!W111</f>
        <v>30104339.608778432</v>
      </c>
      <c r="E111" s="277">
        <f t="shared" si="2"/>
        <v>-53605</v>
      </c>
      <c r="F111" s="276">
        <f>'Bil 1 2008-2020'!Y111</f>
        <v>32851399.608778432</v>
      </c>
      <c r="G111" s="293">
        <f t="shared" si="3"/>
        <v>32797794.608778432</v>
      </c>
      <c r="I111" s="275"/>
      <c r="J111" s="362"/>
      <c r="K111" s="65"/>
      <c r="L111" s="65"/>
      <c r="M111" s="65"/>
      <c r="N111" s="66"/>
    </row>
    <row r="112" spans="1:14" ht="15">
      <c r="A112" s="274" t="s">
        <v>216</v>
      </c>
      <c r="B112" s="273" t="s">
        <v>217</v>
      </c>
      <c r="C112" s="91">
        <v>37729497.01840934</v>
      </c>
      <c r="D112" s="91">
        <f>'Bil 1 2008-2020'!W112</f>
        <v>37718159.01840934</v>
      </c>
      <c r="E112" s="277">
        <f t="shared" si="2"/>
        <v>-11338</v>
      </c>
      <c r="F112" s="276">
        <f>'Bil 1 2008-2020'!Y112</f>
        <v>41137384.01840934</v>
      </c>
      <c r="G112" s="293">
        <f t="shared" si="3"/>
        <v>41126046.01840934</v>
      </c>
      <c r="I112" s="275"/>
      <c r="J112" s="362"/>
      <c r="K112" s="65"/>
      <c r="L112" s="65"/>
      <c r="M112" s="65"/>
      <c r="N112" s="66"/>
    </row>
    <row r="113" spans="1:14" ht="15">
      <c r="A113" s="274" t="s">
        <v>218</v>
      </c>
      <c r="B113" s="273" t="s">
        <v>219</v>
      </c>
      <c r="C113" s="91">
        <v>30658716.73156795</v>
      </c>
      <c r="D113" s="91">
        <f>'Bil 1 2008-2020'!W113</f>
        <v>30489737.73156795</v>
      </c>
      <c r="E113" s="277">
        <f t="shared" si="2"/>
        <v>-168979</v>
      </c>
      <c r="F113" s="276">
        <f>'Bil 1 2008-2020'!Y113</f>
        <v>31672673.73156795</v>
      </c>
      <c r="G113" s="293">
        <f t="shared" si="3"/>
        <v>31503694.73156795</v>
      </c>
      <c r="I113" s="275"/>
      <c r="J113" s="362"/>
      <c r="K113" s="65"/>
      <c r="L113" s="65"/>
      <c r="M113" s="65"/>
      <c r="N113" s="66"/>
    </row>
    <row r="114" spans="1:14" ht="15">
      <c r="A114" s="274" t="s">
        <v>220</v>
      </c>
      <c r="B114" s="273" t="s">
        <v>221</v>
      </c>
      <c r="C114" s="91">
        <v>32453630.536864042</v>
      </c>
      <c r="D114" s="91">
        <f>'Bil 1 2008-2020'!W114</f>
        <v>32424072.536864042</v>
      </c>
      <c r="E114" s="277">
        <f t="shared" si="2"/>
        <v>-29558</v>
      </c>
      <c r="F114" s="276">
        <f>'Bil 1 2008-2020'!Y114</f>
        <v>34339162.53686404</v>
      </c>
      <c r="G114" s="293">
        <f t="shared" si="3"/>
        <v>34309604.53686404</v>
      </c>
      <c r="I114" s="275"/>
      <c r="J114" s="362"/>
      <c r="K114" s="65"/>
      <c r="L114" s="65"/>
      <c r="M114" s="65"/>
      <c r="N114" s="66"/>
    </row>
    <row r="115" spans="1:14" ht="15">
      <c r="A115" s="274" t="s">
        <v>222</v>
      </c>
      <c r="B115" s="273" t="s">
        <v>223</v>
      </c>
      <c r="C115" s="91">
        <v>27801050.98539946</v>
      </c>
      <c r="D115" s="91">
        <f>'Bil 1 2008-2020'!W115</f>
        <v>27789969.98539946</v>
      </c>
      <c r="E115" s="277">
        <f t="shared" si="2"/>
        <v>-11081</v>
      </c>
      <c r="F115" s="276">
        <f>'Bil 1 2008-2020'!Y115</f>
        <v>30737661.98539946</v>
      </c>
      <c r="G115" s="293">
        <f t="shared" si="3"/>
        <v>30726580.98539946</v>
      </c>
      <c r="I115" s="275"/>
      <c r="J115" s="362"/>
      <c r="K115" s="65"/>
      <c r="L115" s="65"/>
      <c r="M115" s="65"/>
      <c r="N115" s="66"/>
    </row>
    <row r="116" spans="1:14" ht="15">
      <c r="A116" s="274" t="s">
        <v>224</v>
      </c>
      <c r="B116" s="273" t="s">
        <v>225</v>
      </c>
      <c r="C116" s="91">
        <v>21389183.52353313</v>
      </c>
      <c r="D116" s="91">
        <f>'Bil 1 2008-2020'!W116</f>
        <v>21410554.52353313</v>
      </c>
      <c r="E116" s="277">
        <f t="shared" si="2"/>
        <v>21371</v>
      </c>
      <c r="F116" s="276">
        <f>'Bil 1 2008-2020'!Y116</f>
        <v>24109818.52353313</v>
      </c>
      <c r="G116" s="293">
        <f t="shared" si="3"/>
        <v>24131189.52353313</v>
      </c>
      <c r="I116" s="275"/>
      <c r="J116" s="362"/>
      <c r="K116" s="65"/>
      <c r="L116" s="65"/>
      <c r="M116" s="65"/>
      <c r="N116" s="66"/>
    </row>
    <row r="117" spans="1:14" ht="15">
      <c r="A117" s="274" t="s">
        <v>226</v>
      </c>
      <c r="B117" s="273" t="s">
        <v>227</v>
      </c>
      <c r="C117" s="91">
        <v>22006364.43157702</v>
      </c>
      <c r="D117" s="91">
        <f>'Bil 1 2008-2020'!W117</f>
        <v>21972643.43157702</v>
      </c>
      <c r="E117" s="277">
        <f t="shared" si="2"/>
        <v>-33721</v>
      </c>
      <c r="F117" s="276">
        <f>'Bil 1 2008-2020'!Y117</f>
        <v>24444960.43157702</v>
      </c>
      <c r="G117" s="293">
        <f t="shared" si="3"/>
        <v>24411239.43157702</v>
      </c>
      <c r="I117" s="275"/>
      <c r="J117" s="362"/>
      <c r="K117" s="65"/>
      <c r="L117" s="65"/>
      <c r="M117" s="65"/>
      <c r="N117" s="66"/>
    </row>
    <row r="118" spans="1:14" ht="15">
      <c r="A118" s="274" t="s">
        <v>228</v>
      </c>
      <c r="B118" s="273" t="s">
        <v>229</v>
      </c>
      <c r="C118" s="91">
        <v>11660731.923007155</v>
      </c>
      <c r="D118" s="91">
        <f>'Bil 1 2008-2020'!W118</f>
        <v>11658823.923007155</v>
      </c>
      <c r="E118" s="277">
        <f t="shared" si="2"/>
        <v>-1908</v>
      </c>
      <c r="F118" s="276">
        <f>'Bil 1 2008-2020'!Y118</f>
        <v>11898716.923007155</v>
      </c>
      <c r="G118" s="293">
        <f t="shared" si="3"/>
        <v>11896808.923007155</v>
      </c>
      <c r="I118" s="275"/>
      <c r="J118" s="362"/>
      <c r="K118" s="65"/>
      <c r="L118" s="65"/>
      <c r="M118" s="65"/>
      <c r="N118" s="66"/>
    </row>
    <row r="119" spans="1:14" ht="15">
      <c r="A119" s="274" t="s">
        <v>230</v>
      </c>
      <c r="B119" s="273" t="s">
        <v>231</v>
      </c>
      <c r="C119" s="91">
        <v>31321458.656298157</v>
      </c>
      <c r="D119" s="91">
        <f>'Bil 1 2008-2020'!W119</f>
        <v>31275143.656298157</v>
      </c>
      <c r="E119" s="277">
        <f t="shared" si="2"/>
        <v>-46315</v>
      </c>
      <c r="F119" s="276">
        <f>'Bil 1 2008-2020'!Y119</f>
        <v>34450453.65629816</v>
      </c>
      <c r="G119" s="293">
        <f t="shared" si="3"/>
        <v>34404138.65629816</v>
      </c>
      <c r="I119" s="275"/>
      <c r="J119" s="362"/>
      <c r="K119" s="65"/>
      <c r="L119" s="65"/>
      <c r="M119" s="65"/>
      <c r="N119" s="66"/>
    </row>
    <row r="120" spans="1:14" ht="15">
      <c r="A120" s="274" t="s">
        <v>232</v>
      </c>
      <c r="B120" s="273" t="s">
        <v>233</v>
      </c>
      <c r="C120" s="91">
        <v>26827413.03291918</v>
      </c>
      <c r="D120" s="91">
        <f>'Bil 1 2008-2020'!W120</f>
        <v>26813213.03291918</v>
      </c>
      <c r="E120" s="277">
        <f t="shared" si="2"/>
        <v>-14200</v>
      </c>
      <c r="F120" s="276">
        <f>'Bil 1 2008-2020'!Y120</f>
        <v>28944233.03291918</v>
      </c>
      <c r="G120" s="293">
        <f t="shared" si="3"/>
        <v>28930033.03291918</v>
      </c>
      <c r="I120" s="275"/>
      <c r="J120" s="362"/>
      <c r="K120" s="65"/>
      <c r="L120" s="65"/>
      <c r="M120" s="65"/>
      <c r="N120" s="66"/>
    </row>
    <row r="121" spans="1:14" ht="15">
      <c r="A121" s="274" t="s">
        <v>234</v>
      </c>
      <c r="B121" s="273" t="s">
        <v>235</v>
      </c>
      <c r="C121" s="91">
        <v>40946285.053958446</v>
      </c>
      <c r="D121" s="91">
        <f>'Bil 1 2008-2020'!W121</f>
        <v>40750716.053958446</v>
      </c>
      <c r="E121" s="277">
        <f t="shared" si="2"/>
        <v>-195569</v>
      </c>
      <c r="F121" s="276">
        <f>'Bil 1 2008-2020'!Y121</f>
        <v>42566903.053958446</v>
      </c>
      <c r="G121" s="293">
        <f t="shared" si="3"/>
        <v>42371334.053958446</v>
      </c>
      <c r="I121" s="275"/>
      <c r="J121" s="362"/>
      <c r="K121" s="65"/>
      <c r="L121" s="65"/>
      <c r="M121" s="65"/>
      <c r="N121" s="66"/>
    </row>
    <row r="122" spans="1:14" ht="15">
      <c r="A122" s="274" t="s">
        <v>236</v>
      </c>
      <c r="B122" s="273" t="s">
        <v>237</v>
      </c>
      <c r="C122" s="91">
        <v>440488822.4013781</v>
      </c>
      <c r="D122" s="91">
        <f>'Bil 1 2008-2020'!W122</f>
        <v>440192441.4013781</v>
      </c>
      <c r="E122" s="277">
        <f t="shared" si="2"/>
        <v>-296381</v>
      </c>
      <c r="F122" s="276">
        <f>'Bil 1 2008-2020'!Y122</f>
        <v>451392859.4013781</v>
      </c>
      <c r="G122" s="293">
        <f t="shared" si="3"/>
        <v>451096478.4013781</v>
      </c>
      <c r="I122" s="275"/>
      <c r="J122" s="362"/>
      <c r="K122" s="65"/>
      <c r="L122" s="65"/>
      <c r="M122" s="65"/>
      <c r="N122" s="66"/>
    </row>
    <row r="123" spans="1:14" ht="15">
      <c r="A123" s="274" t="s">
        <v>238</v>
      </c>
      <c r="B123" s="273" t="s">
        <v>239</v>
      </c>
      <c r="C123" s="91">
        <v>184011048.87893337</v>
      </c>
      <c r="D123" s="91">
        <f>'Bil 1 2008-2020'!W123</f>
        <v>183921342.87893337</v>
      </c>
      <c r="E123" s="277">
        <f t="shared" si="2"/>
        <v>-89706</v>
      </c>
      <c r="F123" s="276">
        <f>'Bil 1 2008-2020'!Y123</f>
        <v>189854958.87893337</v>
      </c>
      <c r="G123" s="293">
        <f t="shared" si="3"/>
        <v>189765252.87893337</v>
      </c>
      <c r="I123" s="275"/>
      <c r="J123" s="362"/>
      <c r="K123" s="65"/>
      <c r="L123" s="65"/>
      <c r="M123" s="65"/>
      <c r="N123" s="66"/>
    </row>
    <row r="124" spans="1:14" ht="15">
      <c r="A124" s="274" t="s">
        <v>240</v>
      </c>
      <c r="B124" s="273" t="s">
        <v>241</v>
      </c>
      <c r="C124" s="91">
        <v>72487353.90051687</v>
      </c>
      <c r="D124" s="91">
        <f>'Bil 1 2008-2020'!W124</f>
        <v>72380851.90051687</v>
      </c>
      <c r="E124" s="277">
        <f t="shared" si="2"/>
        <v>-106502</v>
      </c>
      <c r="F124" s="276">
        <f>'Bil 1 2008-2020'!Y124</f>
        <v>75249215.90051687</v>
      </c>
      <c r="G124" s="293">
        <f t="shared" si="3"/>
        <v>75142713.90051687</v>
      </c>
      <c r="I124" s="275"/>
      <c r="J124" s="362"/>
      <c r="K124" s="65"/>
      <c r="L124" s="65"/>
      <c r="M124" s="65"/>
      <c r="N124" s="66"/>
    </row>
    <row r="125" spans="1:14" ht="15">
      <c r="A125" s="274" t="s">
        <v>242</v>
      </c>
      <c r="B125" s="273" t="s">
        <v>243</v>
      </c>
      <c r="C125" s="91">
        <v>215340351.63126853</v>
      </c>
      <c r="D125" s="91">
        <f>'Bil 1 2008-2020'!W125</f>
        <v>215083522.63126853</v>
      </c>
      <c r="E125" s="277">
        <f t="shared" si="2"/>
        <v>-256829</v>
      </c>
      <c r="F125" s="276">
        <f>'Bil 1 2008-2020'!Y125</f>
        <v>221015952.63126853</v>
      </c>
      <c r="G125" s="293">
        <f t="shared" si="3"/>
        <v>220759123.63126853</v>
      </c>
      <c r="I125" s="275"/>
      <c r="J125" s="362"/>
      <c r="K125" s="65"/>
      <c r="L125" s="65"/>
      <c r="M125" s="65"/>
      <c r="N125" s="66"/>
    </row>
    <row r="126" spans="1:14" ht="15">
      <c r="A126" s="274" t="s">
        <v>244</v>
      </c>
      <c r="B126" s="273" t="s">
        <v>245</v>
      </c>
      <c r="C126" s="91">
        <v>52984129.66056041</v>
      </c>
      <c r="D126" s="91">
        <f>'Bil 1 2008-2020'!W126</f>
        <v>52847158.66056041</v>
      </c>
      <c r="E126" s="277">
        <f t="shared" si="2"/>
        <v>-136971</v>
      </c>
      <c r="F126" s="276">
        <f>'Bil 1 2008-2020'!Y126</f>
        <v>55663640.66056041</v>
      </c>
      <c r="G126" s="293">
        <f t="shared" si="3"/>
        <v>55526669.66056041</v>
      </c>
      <c r="I126" s="275"/>
      <c r="J126" s="362"/>
      <c r="K126" s="65"/>
      <c r="L126" s="65"/>
      <c r="M126" s="65"/>
      <c r="N126" s="66"/>
    </row>
    <row r="127" spans="1:14" ht="15">
      <c r="A127" s="274" t="s">
        <v>246</v>
      </c>
      <c r="B127" s="273" t="s">
        <v>247</v>
      </c>
      <c r="C127" s="91">
        <v>57497202.189716116</v>
      </c>
      <c r="D127" s="91">
        <f>'Bil 1 2008-2020'!W127</f>
        <v>57513137.189716116</v>
      </c>
      <c r="E127" s="277">
        <f t="shared" si="2"/>
        <v>15935</v>
      </c>
      <c r="F127" s="276">
        <f>'Bil 1 2008-2020'!Y127</f>
        <v>62053952.189716116</v>
      </c>
      <c r="G127" s="293">
        <f t="shared" si="3"/>
        <v>62069887.189716116</v>
      </c>
      <c r="I127" s="275"/>
      <c r="J127" s="362"/>
      <c r="K127" s="65"/>
      <c r="L127" s="65"/>
      <c r="M127" s="65"/>
      <c r="N127" s="66"/>
    </row>
    <row r="128" spans="1:14" ht="15">
      <c r="A128" s="274" t="s">
        <v>248</v>
      </c>
      <c r="B128" s="273" t="s">
        <v>249</v>
      </c>
      <c r="C128" s="91">
        <v>60448206.61521716</v>
      </c>
      <c r="D128" s="91">
        <f>'Bil 1 2008-2020'!W128</f>
        <v>60243747.61521716</v>
      </c>
      <c r="E128" s="277">
        <f t="shared" si="2"/>
        <v>-204459</v>
      </c>
      <c r="F128" s="276">
        <f>'Bil 1 2008-2020'!Y128</f>
        <v>64329815.61521716</v>
      </c>
      <c r="G128" s="293">
        <f t="shared" si="3"/>
        <v>64125356.61521716</v>
      </c>
      <c r="I128" s="275"/>
      <c r="J128" s="362"/>
      <c r="K128" s="65"/>
      <c r="L128" s="65"/>
      <c r="M128" s="65"/>
      <c r="N128" s="66"/>
    </row>
    <row r="129" spans="1:14" ht="15">
      <c r="A129" s="274" t="s">
        <v>250</v>
      </c>
      <c r="B129" s="273" t="s">
        <v>251</v>
      </c>
      <c r="C129" s="91">
        <v>82112114.96463221</v>
      </c>
      <c r="D129" s="91">
        <f>'Bil 1 2008-2020'!W129</f>
        <v>81949735.96463221</v>
      </c>
      <c r="E129" s="277">
        <f t="shared" si="2"/>
        <v>-162379</v>
      </c>
      <c r="F129" s="276">
        <f>'Bil 1 2008-2020'!Y129</f>
        <v>86028171.96463221</v>
      </c>
      <c r="G129" s="293">
        <f t="shared" si="3"/>
        <v>85865792.96463221</v>
      </c>
      <c r="I129" s="275"/>
      <c r="J129" s="362"/>
      <c r="K129" s="65"/>
      <c r="L129" s="65"/>
      <c r="M129" s="65"/>
      <c r="N129" s="66"/>
    </row>
    <row r="130" spans="1:14" ht="15">
      <c r="A130" s="274" t="s">
        <v>252</v>
      </c>
      <c r="B130" s="273" t="s">
        <v>253</v>
      </c>
      <c r="C130" s="91">
        <v>151329259.846377</v>
      </c>
      <c r="D130" s="91">
        <f>'Bil 1 2008-2020'!W130</f>
        <v>151524849.846377</v>
      </c>
      <c r="E130" s="277">
        <f t="shared" si="2"/>
        <v>195590</v>
      </c>
      <c r="F130" s="276">
        <f>'Bil 1 2008-2020'!Y130</f>
        <v>162571090.846377</v>
      </c>
      <c r="G130" s="293">
        <f t="shared" si="3"/>
        <v>162766680.846377</v>
      </c>
      <c r="I130" s="275"/>
      <c r="J130" s="362"/>
      <c r="K130" s="65"/>
      <c r="L130" s="65"/>
      <c r="M130" s="65"/>
      <c r="N130" s="66"/>
    </row>
    <row r="131" spans="1:14" ht="15">
      <c r="A131" s="274" t="s">
        <v>254</v>
      </c>
      <c r="B131" s="273" t="s">
        <v>255</v>
      </c>
      <c r="C131" s="91">
        <v>47871754.38442003</v>
      </c>
      <c r="D131" s="91">
        <f>'Bil 1 2008-2020'!W131</f>
        <v>47606709.38442003</v>
      </c>
      <c r="E131" s="277">
        <f t="shared" si="2"/>
        <v>-265045</v>
      </c>
      <c r="F131" s="276">
        <f>'Bil 1 2008-2020'!Y131</f>
        <v>52828923.38442003</v>
      </c>
      <c r="G131" s="293">
        <f t="shared" si="3"/>
        <v>52563878.38442003</v>
      </c>
      <c r="I131" s="275"/>
      <c r="J131" s="362"/>
      <c r="K131" s="65"/>
      <c r="L131" s="65"/>
      <c r="M131" s="65"/>
      <c r="N131" s="66"/>
    </row>
    <row r="132" spans="1:14" ht="15">
      <c r="A132" s="274" t="s">
        <v>256</v>
      </c>
      <c r="B132" s="273" t="s">
        <v>257</v>
      </c>
      <c r="C132" s="91">
        <v>79313661.88528153</v>
      </c>
      <c r="D132" s="91">
        <f>'Bil 1 2008-2020'!W132</f>
        <v>79530525.88528153</v>
      </c>
      <c r="E132" s="277">
        <f t="shared" si="2"/>
        <v>216864</v>
      </c>
      <c r="F132" s="276">
        <f>'Bil 1 2008-2020'!Y132</f>
        <v>83322005.88528153</v>
      </c>
      <c r="G132" s="293">
        <f t="shared" si="3"/>
        <v>83538869.88528153</v>
      </c>
      <c r="I132" s="275"/>
      <c r="J132" s="362"/>
      <c r="K132" s="65"/>
      <c r="L132" s="65"/>
      <c r="M132" s="65"/>
      <c r="N132" s="66"/>
    </row>
    <row r="133" spans="1:14" ht="15">
      <c r="A133" s="274" t="s">
        <v>258</v>
      </c>
      <c r="B133" s="273" t="s">
        <v>259</v>
      </c>
      <c r="C133" s="91">
        <v>91336414.93860516</v>
      </c>
      <c r="D133" s="91">
        <f>'Bil 1 2008-2020'!W133</f>
        <v>91411146.93860516</v>
      </c>
      <c r="E133" s="277">
        <f t="shared" si="2"/>
        <v>74732</v>
      </c>
      <c r="F133" s="276">
        <f>'Bil 1 2008-2020'!Y133</f>
        <v>100984269.93860516</v>
      </c>
      <c r="G133" s="293">
        <f t="shared" si="3"/>
        <v>101059001.93860516</v>
      </c>
      <c r="I133" s="275"/>
      <c r="J133" s="362"/>
      <c r="K133" s="65"/>
      <c r="L133" s="65"/>
      <c r="M133" s="65"/>
      <c r="N133" s="66"/>
    </row>
    <row r="134" spans="1:14" ht="15">
      <c r="A134" s="274" t="s">
        <v>260</v>
      </c>
      <c r="B134" s="273" t="s">
        <v>261</v>
      </c>
      <c r="C134" s="91">
        <v>18601265.13548561</v>
      </c>
      <c r="D134" s="91">
        <f>'Bil 1 2008-2020'!W134</f>
        <v>18551005.13548561</v>
      </c>
      <c r="E134" s="277">
        <f aca="true" t="shared" si="4" ref="E134:E197">D134-C134</f>
        <v>-50260</v>
      </c>
      <c r="F134" s="276">
        <f>'Bil 1 2008-2020'!Y134</f>
        <v>19758868.13548561</v>
      </c>
      <c r="G134" s="293">
        <f aca="true" t="shared" si="5" ref="G134:G197">E134+F134</f>
        <v>19708608.13548561</v>
      </c>
      <c r="I134" s="275"/>
      <c r="J134" s="362"/>
      <c r="K134" s="65"/>
      <c r="L134" s="65"/>
      <c r="M134" s="65"/>
      <c r="N134" s="66"/>
    </row>
    <row r="135" spans="1:14" ht="15">
      <c r="A135" s="274" t="s">
        <v>262</v>
      </c>
      <c r="B135" s="273" t="s">
        <v>263</v>
      </c>
      <c r="C135" s="91">
        <v>179360719.02892888</v>
      </c>
      <c r="D135" s="91">
        <f>'Bil 1 2008-2020'!W135</f>
        <v>179191950.02892888</v>
      </c>
      <c r="E135" s="277">
        <f t="shared" si="4"/>
        <v>-168769</v>
      </c>
      <c r="F135" s="276">
        <f>'Bil 1 2008-2020'!Y135</f>
        <v>190346681.02892888</v>
      </c>
      <c r="G135" s="293">
        <f t="shared" si="5"/>
        <v>190177912.02892888</v>
      </c>
      <c r="I135" s="275"/>
      <c r="J135" s="362"/>
      <c r="K135" s="65"/>
      <c r="L135" s="65"/>
      <c r="M135" s="65"/>
      <c r="N135" s="66"/>
    </row>
    <row r="136" spans="1:14" ht="15">
      <c r="A136" s="274" t="s">
        <v>264</v>
      </c>
      <c r="B136" s="273" t="s">
        <v>265</v>
      </c>
      <c r="C136" s="91">
        <v>56678055.22118433</v>
      </c>
      <c r="D136" s="91">
        <f>'Bil 1 2008-2020'!W136</f>
        <v>56487948.22118433</v>
      </c>
      <c r="E136" s="277">
        <f t="shared" si="4"/>
        <v>-190107</v>
      </c>
      <c r="F136" s="276">
        <f>'Bil 1 2008-2020'!Y136</f>
        <v>61181564.22118433</v>
      </c>
      <c r="G136" s="293">
        <f t="shared" si="5"/>
        <v>60991457.22118433</v>
      </c>
      <c r="I136" s="275"/>
      <c r="J136" s="362"/>
      <c r="K136" s="65"/>
      <c r="L136" s="65"/>
      <c r="M136" s="65"/>
      <c r="N136" s="66"/>
    </row>
    <row r="137" spans="1:14" ht="15">
      <c r="A137" s="274" t="s">
        <v>266</v>
      </c>
      <c r="B137" s="273" t="s">
        <v>267</v>
      </c>
      <c r="C137" s="91">
        <v>89862573.87458052</v>
      </c>
      <c r="D137" s="91">
        <f>'Bil 1 2008-2020'!W137</f>
        <v>89778720.87458052</v>
      </c>
      <c r="E137" s="277">
        <f t="shared" si="4"/>
        <v>-83853</v>
      </c>
      <c r="F137" s="276">
        <f>'Bil 1 2008-2020'!Y137</f>
        <v>98318975.87458052</v>
      </c>
      <c r="G137" s="293">
        <f t="shared" si="5"/>
        <v>98235122.87458052</v>
      </c>
      <c r="I137" s="275"/>
      <c r="J137" s="362"/>
      <c r="K137" s="65"/>
      <c r="L137" s="65"/>
      <c r="M137" s="65"/>
      <c r="N137" s="66"/>
    </row>
    <row r="138" spans="1:14" ht="15">
      <c r="A138" s="274" t="s">
        <v>268</v>
      </c>
      <c r="B138" s="273" t="s">
        <v>269</v>
      </c>
      <c r="C138" s="91">
        <v>118824912.439376</v>
      </c>
      <c r="D138" s="91">
        <f>'Bil 1 2008-2020'!W138</f>
        <v>118571070.439376</v>
      </c>
      <c r="E138" s="277">
        <f t="shared" si="4"/>
        <v>-253842</v>
      </c>
      <c r="F138" s="276">
        <f>'Bil 1 2008-2020'!Y138</f>
        <v>128479933.439376</v>
      </c>
      <c r="G138" s="293">
        <f t="shared" si="5"/>
        <v>128226091.439376</v>
      </c>
      <c r="I138" s="275"/>
      <c r="J138" s="362"/>
      <c r="K138" s="65"/>
      <c r="L138" s="65"/>
      <c r="M138" s="65"/>
      <c r="N138" s="66"/>
    </row>
    <row r="139" spans="1:14" ht="15">
      <c r="A139" s="274" t="s">
        <v>270</v>
      </c>
      <c r="B139" s="273" t="s">
        <v>271</v>
      </c>
      <c r="C139" s="91">
        <v>154362531.03645587</v>
      </c>
      <c r="D139" s="91">
        <f>'Bil 1 2008-2020'!W139</f>
        <v>153931444.03645587</v>
      </c>
      <c r="E139" s="277">
        <f t="shared" si="4"/>
        <v>-431087</v>
      </c>
      <c r="F139" s="276">
        <f>'Bil 1 2008-2020'!Y139</f>
        <v>159628213.03645587</v>
      </c>
      <c r="G139" s="293">
        <f t="shared" si="5"/>
        <v>159197126.03645587</v>
      </c>
      <c r="I139" s="275"/>
      <c r="J139" s="362"/>
      <c r="K139" s="65"/>
      <c r="L139" s="65"/>
      <c r="M139" s="65"/>
      <c r="N139" s="66"/>
    </row>
    <row r="140" spans="1:14" ht="15">
      <c r="A140" s="274" t="s">
        <v>272</v>
      </c>
      <c r="B140" s="273" t="s">
        <v>273</v>
      </c>
      <c r="C140" s="91">
        <v>68429782.91339435</v>
      </c>
      <c r="D140" s="91">
        <f>'Bil 1 2008-2020'!W140</f>
        <v>68260846.91339435</v>
      </c>
      <c r="E140" s="277">
        <f t="shared" si="4"/>
        <v>-168936</v>
      </c>
      <c r="F140" s="276">
        <f>'Bil 1 2008-2020'!Y140</f>
        <v>70689899.91339435</v>
      </c>
      <c r="G140" s="293">
        <f t="shared" si="5"/>
        <v>70520963.91339435</v>
      </c>
      <c r="I140" s="275"/>
      <c r="J140" s="362"/>
      <c r="K140" s="65"/>
      <c r="L140" s="65"/>
      <c r="M140" s="65"/>
      <c r="N140" s="66"/>
    </row>
    <row r="141" spans="1:14" ht="15">
      <c r="A141" s="274" t="s">
        <v>274</v>
      </c>
      <c r="B141" s="273" t="s">
        <v>275</v>
      </c>
      <c r="C141" s="91">
        <v>58164109.10129677</v>
      </c>
      <c r="D141" s="91">
        <f>'Bil 1 2008-2020'!W141</f>
        <v>58128108.10129677</v>
      </c>
      <c r="E141" s="277">
        <f t="shared" si="4"/>
        <v>-36001</v>
      </c>
      <c r="F141" s="276">
        <f>'Bil 1 2008-2020'!Y141</f>
        <v>58533872.10129677</v>
      </c>
      <c r="G141" s="293">
        <f t="shared" si="5"/>
        <v>58497871.10129677</v>
      </c>
      <c r="I141" s="275"/>
      <c r="J141" s="362"/>
      <c r="K141" s="65"/>
      <c r="L141" s="65"/>
      <c r="M141" s="65"/>
      <c r="N141" s="66"/>
    </row>
    <row r="142" spans="1:14" ht="15">
      <c r="A142" s="274" t="s">
        <v>276</v>
      </c>
      <c r="B142" s="273" t="s">
        <v>277</v>
      </c>
      <c r="C142" s="91">
        <v>26353461.188899957</v>
      </c>
      <c r="D142" s="91">
        <f>'Bil 1 2008-2020'!W142</f>
        <v>26254735.188899957</v>
      </c>
      <c r="E142" s="277">
        <f t="shared" si="4"/>
        <v>-98726</v>
      </c>
      <c r="F142" s="276">
        <f>'Bil 1 2008-2020'!Y142</f>
        <v>27545132.188899957</v>
      </c>
      <c r="G142" s="293">
        <f t="shared" si="5"/>
        <v>27446406.188899957</v>
      </c>
      <c r="I142" s="275"/>
      <c r="J142" s="362"/>
      <c r="K142" s="65"/>
      <c r="L142" s="65"/>
      <c r="M142" s="65"/>
      <c r="N142" s="66"/>
    </row>
    <row r="143" spans="1:14" ht="15">
      <c r="A143" s="274" t="s">
        <v>278</v>
      </c>
      <c r="B143" s="273" t="s">
        <v>279</v>
      </c>
      <c r="C143" s="91">
        <v>48655327.47510652</v>
      </c>
      <c r="D143" s="91">
        <f>'Bil 1 2008-2020'!W143</f>
        <v>48667244.47510652</v>
      </c>
      <c r="E143" s="277">
        <f t="shared" si="4"/>
        <v>11917</v>
      </c>
      <c r="F143" s="276">
        <f>'Bil 1 2008-2020'!Y143</f>
        <v>51638008.47510652</v>
      </c>
      <c r="G143" s="293">
        <f t="shared" si="5"/>
        <v>51649925.47510652</v>
      </c>
      <c r="I143" s="275"/>
      <c r="J143" s="362"/>
      <c r="K143" s="65"/>
      <c r="L143" s="65"/>
      <c r="M143" s="65"/>
      <c r="N143" s="66"/>
    </row>
    <row r="144" spans="1:14" ht="15">
      <c r="A144" s="274" t="s">
        <v>280</v>
      </c>
      <c r="B144" s="273" t="s">
        <v>281</v>
      </c>
      <c r="C144" s="91">
        <v>39430846.27414526</v>
      </c>
      <c r="D144" s="91">
        <f>'Bil 1 2008-2020'!W144</f>
        <v>39346327.27414526</v>
      </c>
      <c r="E144" s="277">
        <f t="shared" si="4"/>
        <v>-84519</v>
      </c>
      <c r="F144" s="276">
        <f>'Bil 1 2008-2020'!Y144</f>
        <v>42087063.27414526</v>
      </c>
      <c r="G144" s="293">
        <f t="shared" si="5"/>
        <v>42002544.27414526</v>
      </c>
      <c r="I144" s="275"/>
      <c r="J144" s="362"/>
      <c r="K144" s="65"/>
      <c r="L144" s="65"/>
      <c r="M144" s="65"/>
      <c r="N144" s="66"/>
    </row>
    <row r="145" spans="1:14" ht="15">
      <c r="A145" s="274" t="s">
        <v>282</v>
      </c>
      <c r="B145" s="273" t="s">
        <v>283</v>
      </c>
      <c r="C145" s="91">
        <v>45229250.63326378</v>
      </c>
      <c r="D145" s="91">
        <f>'Bil 1 2008-2020'!W145</f>
        <v>45157270.63326378</v>
      </c>
      <c r="E145" s="277">
        <f t="shared" si="4"/>
        <v>-71980</v>
      </c>
      <c r="F145" s="276">
        <f>'Bil 1 2008-2020'!Y145</f>
        <v>49831618.63326378</v>
      </c>
      <c r="G145" s="293">
        <f t="shared" si="5"/>
        <v>49759638.63326378</v>
      </c>
      <c r="I145" s="275"/>
      <c r="J145" s="362"/>
      <c r="K145" s="65"/>
      <c r="L145" s="65"/>
      <c r="M145" s="65"/>
      <c r="N145" s="66"/>
    </row>
    <row r="146" spans="1:14" ht="15">
      <c r="A146" s="274" t="s">
        <v>284</v>
      </c>
      <c r="B146" s="273" t="s">
        <v>285</v>
      </c>
      <c r="C146" s="91">
        <v>28612092.730842464</v>
      </c>
      <c r="D146" s="91">
        <f>'Bil 1 2008-2020'!W146</f>
        <v>28661487.730842464</v>
      </c>
      <c r="E146" s="277">
        <f t="shared" si="4"/>
        <v>49395</v>
      </c>
      <c r="F146" s="276">
        <f>'Bil 1 2008-2020'!Y146</f>
        <v>30472709.730842464</v>
      </c>
      <c r="G146" s="293">
        <f t="shared" si="5"/>
        <v>30522104.730842464</v>
      </c>
      <c r="I146" s="275"/>
      <c r="J146" s="362"/>
      <c r="K146" s="65"/>
      <c r="L146" s="65"/>
      <c r="M146" s="65"/>
      <c r="N146" s="66"/>
    </row>
    <row r="147" spans="1:14" ht="15">
      <c r="A147" s="274" t="s">
        <v>286</v>
      </c>
      <c r="B147" s="273" t="s">
        <v>287</v>
      </c>
      <c r="C147" s="91">
        <v>19984962.021492686</v>
      </c>
      <c r="D147" s="91">
        <f>'Bil 1 2008-2020'!W147</f>
        <v>19988468.021492686</v>
      </c>
      <c r="E147" s="277">
        <f t="shared" si="4"/>
        <v>3506</v>
      </c>
      <c r="F147" s="276">
        <f>'Bil 1 2008-2020'!Y147</f>
        <v>23657529.021492686</v>
      </c>
      <c r="G147" s="293">
        <f t="shared" si="5"/>
        <v>23661035.021492686</v>
      </c>
      <c r="I147" s="275"/>
      <c r="J147" s="362"/>
      <c r="K147" s="65"/>
      <c r="L147" s="65"/>
      <c r="M147" s="65"/>
      <c r="N147" s="66"/>
    </row>
    <row r="148" spans="1:14" ht="15">
      <c r="A148" s="274" t="s">
        <v>288</v>
      </c>
      <c r="B148" s="273" t="s">
        <v>289</v>
      </c>
      <c r="C148" s="91">
        <v>39857905.98195337</v>
      </c>
      <c r="D148" s="91">
        <f>'Bil 1 2008-2020'!W148</f>
        <v>39625994.98195337</v>
      </c>
      <c r="E148" s="277">
        <f t="shared" si="4"/>
        <v>-231911</v>
      </c>
      <c r="F148" s="276">
        <f>'Bil 1 2008-2020'!Y148</f>
        <v>42546692.98195337</v>
      </c>
      <c r="G148" s="293">
        <f t="shared" si="5"/>
        <v>42314781.98195337</v>
      </c>
      <c r="I148" s="275"/>
      <c r="J148" s="362"/>
      <c r="K148" s="65"/>
      <c r="L148" s="65"/>
      <c r="M148" s="65"/>
      <c r="N148" s="66"/>
    </row>
    <row r="149" spans="1:14" ht="15">
      <c r="A149" s="274" t="s">
        <v>290</v>
      </c>
      <c r="B149" s="273" t="s">
        <v>291</v>
      </c>
      <c r="C149" s="91">
        <v>10192505.336809643</v>
      </c>
      <c r="D149" s="91">
        <f>'Bil 1 2008-2020'!W149</f>
        <v>10248901.336809643</v>
      </c>
      <c r="E149" s="277">
        <f t="shared" si="4"/>
        <v>56396</v>
      </c>
      <c r="F149" s="276">
        <f>'Bil 1 2008-2020'!Y149</f>
        <v>11296615.336809643</v>
      </c>
      <c r="G149" s="293">
        <f t="shared" si="5"/>
        <v>11353011.336809643</v>
      </c>
      <c r="I149" s="275"/>
      <c r="J149" s="362"/>
      <c r="K149" s="65"/>
      <c r="L149" s="65"/>
      <c r="M149" s="65"/>
      <c r="N149" s="66"/>
    </row>
    <row r="150" spans="1:14" ht="15">
      <c r="A150" s="274" t="s">
        <v>292</v>
      </c>
      <c r="B150" s="273" t="s">
        <v>293</v>
      </c>
      <c r="C150" s="91">
        <v>11717890.1436474</v>
      </c>
      <c r="D150" s="91">
        <f>'Bil 1 2008-2020'!W150</f>
        <v>11697199.1436474</v>
      </c>
      <c r="E150" s="277">
        <f t="shared" si="4"/>
        <v>-20691</v>
      </c>
      <c r="F150" s="276">
        <f>'Bil 1 2008-2020'!Y150</f>
        <v>13093431.1436474</v>
      </c>
      <c r="G150" s="293">
        <f t="shared" si="5"/>
        <v>13072740.1436474</v>
      </c>
      <c r="I150" s="275"/>
      <c r="J150" s="362"/>
      <c r="K150" s="65"/>
      <c r="L150" s="65"/>
      <c r="M150" s="65"/>
      <c r="N150" s="66"/>
    </row>
    <row r="151" spans="1:14" ht="15">
      <c r="A151" s="274" t="s">
        <v>294</v>
      </c>
      <c r="B151" s="273" t="s">
        <v>295</v>
      </c>
      <c r="C151" s="91">
        <v>51995756.58828327</v>
      </c>
      <c r="D151" s="91">
        <f>'Bil 1 2008-2020'!W151</f>
        <v>51861540.58828327</v>
      </c>
      <c r="E151" s="277">
        <f t="shared" si="4"/>
        <v>-134216</v>
      </c>
      <c r="F151" s="276">
        <f>'Bil 1 2008-2020'!Y151</f>
        <v>54027782.58828327</v>
      </c>
      <c r="G151" s="293">
        <f t="shared" si="5"/>
        <v>53893566.58828327</v>
      </c>
      <c r="I151" s="275"/>
      <c r="J151" s="362"/>
      <c r="K151" s="65"/>
      <c r="L151" s="65"/>
      <c r="M151" s="65"/>
      <c r="N151" s="66"/>
    </row>
    <row r="152" spans="1:14" ht="15">
      <c r="A152" s="274" t="s">
        <v>296</v>
      </c>
      <c r="B152" s="273" t="s">
        <v>297</v>
      </c>
      <c r="C152" s="91">
        <v>75872939.85245302</v>
      </c>
      <c r="D152" s="91">
        <f>'Bil 1 2008-2020'!W152</f>
        <v>75726398.85245302</v>
      </c>
      <c r="E152" s="277">
        <f t="shared" si="4"/>
        <v>-146541</v>
      </c>
      <c r="F152" s="276">
        <f>'Bil 1 2008-2020'!Y152</f>
        <v>79790425.85245302</v>
      </c>
      <c r="G152" s="293">
        <f t="shared" si="5"/>
        <v>79643884.85245302</v>
      </c>
      <c r="I152" s="275"/>
      <c r="J152" s="362"/>
      <c r="K152" s="65"/>
      <c r="L152" s="65"/>
      <c r="M152" s="65"/>
      <c r="N152" s="66"/>
    </row>
    <row r="153" spans="1:14" ht="15">
      <c r="A153" s="274" t="s">
        <v>298</v>
      </c>
      <c r="B153" s="273" t="s">
        <v>299</v>
      </c>
      <c r="C153" s="91">
        <v>21521908.58120974</v>
      </c>
      <c r="D153" s="91">
        <f>'Bil 1 2008-2020'!W153</f>
        <v>21485185.58120974</v>
      </c>
      <c r="E153" s="277">
        <f t="shared" si="4"/>
        <v>-36723</v>
      </c>
      <c r="F153" s="276">
        <f>'Bil 1 2008-2020'!Y153</f>
        <v>23704442.58120974</v>
      </c>
      <c r="G153" s="293">
        <f t="shared" si="5"/>
        <v>23667719.58120974</v>
      </c>
      <c r="I153" s="275"/>
      <c r="J153" s="362"/>
      <c r="K153" s="65"/>
      <c r="L153" s="65"/>
      <c r="M153" s="65"/>
      <c r="N153" s="66"/>
    </row>
    <row r="154" spans="1:14" ht="15">
      <c r="A154" s="274" t="s">
        <v>300</v>
      </c>
      <c r="B154" s="273" t="s">
        <v>301</v>
      </c>
      <c r="C154" s="91">
        <v>16961157.284120783</v>
      </c>
      <c r="D154" s="91">
        <f>'Bil 1 2008-2020'!W154</f>
        <v>16952736.284120783</v>
      </c>
      <c r="E154" s="277">
        <f t="shared" si="4"/>
        <v>-8421</v>
      </c>
      <c r="F154" s="276">
        <f>'Bil 1 2008-2020'!Y154</f>
        <v>18110121.284120783</v>
      </c>
      <c r="G154" s="293">
        <f t="shared" si="5"/>
        <v>18101700.284120783</v>
      </c>
      <c r="I154" s="275"/>
      <c r="J154" s="362"/>
      <c r="K154" s="65"/>
      <c r="L154" s="65"/>
      <c r="M154" s="65"/>
      <c r="N154" s="66"/>
    </row>
    <row r="155" spans="1:14" ht="15">
      <c r="A155" s="274" t="s">
        <v>302</v>
      </c>
      <c r="B155" s="273" t="s">
        <v>303</v>
      </c>
      <c r="C155" s="91">
        <v>10282376.741452789</v>
      </c>
      <c r="D155" s="91">
        <f>'Bil 1 2008-2020'!W155</f>
        <v>10267222.741452789</v>
      </c>
      <c r="E155" s="277">
        <f t="shared" si="4"/>
        <v>-15154</v>
      </c>
      <c r="F155" s="276">
        <f>'Bil 1 2008-2020'!Y155</f>
        <v>11983581.741452789</v>
      </c>
      <c r="G155" s="293">
        <f t="shared" si="5"/>
        <v>11968427.741452789</v>
      </c>
      <c r="I155" s="275"/>
      <c r="J155" s="362"/>
      <c r="K155" s="65"/>
      <c r="L155" s="65"/>
      <c r="M155" s="65"/>
      <c r="N155" s="66"/>
    </row>
    <row r="156" spans="1:14" ht="15">
      <c r="A156" s="274" t="s">
        <v>304</v>
      </c>
      <c r="B156" s="273" t="s">
        <v>305</v>
      </c>
      <c r="C156" s="91">
        <v>9907349.657295723</v>
      </c>
      <c r="D156" s="91">
        <f>'Bil 1 2008-2020'!W156</f>
        <v>9901451.657295723</v>
      </c>
      <c r="E156" s="277">
        <f t="shared" si="4"/>
        <v>-5898</v>
      </c>
      <c r="F156" s="276">
        <f>'Bil 1 2008-2020'!Y156</f>
        <v>11358756.657295723</v>
      </c>
      <c r="G156" s="293">
        <f t="shared" si="5"/>
        <v>11352858.657295723</v>
      </c>
      <c r="I156" s="275"/>
      <c r="J156" s="362"/>
      <c r="K156" s="65"/>
      <c r="L156" s="65"/>
      <c r="M156" s="65"/>
      <c r="N156" s="66"/>
    </row>
    <row r="157" spans="1:14" ht="15">
      <c r="A157" s="274" t="s">
        <v>306</v>
      </c>
      <c r="B157" s="273" t="s">
        <v>307</v>
      </c>
      <c r="C157" s="91">
        <v>14061354.562437642</v>
      </c>
      <c r="D157" s="91">
        <f>'Bil 1 2008-2020'!W157</f>
        <v>14073472.562437642</v>
      </c>
      <c r="E157" s="277">
        <f t="shared" si="4"/>
        <v>12118</v>
      </c>
      <c r="F157" s="276">
        <f>'Bil 1 2008-2020'!Y157</f>
        <v>15106064.562437642</v>
      </c>
      <c r="G157" s="293">
        <f t="shared" si="5"/>
        <v>15118182.562437642</v>
      </c>
      <c r="I157" s="275"/>
      <c r="J157" s="362"/>
      <c r="K157" s="65"/>
      <c r="L157" s="65"/>
      <c r="M157" s="65"/>
      <c r="N157" s="66"/>
    </row>
    <row r="158" spans="1:14" ht="15">
      <c r="A158" s="274" t="s">
        <v>308</v>
      </c>
      <c r="B158" s="273" t="s">
        <v>309</v>
      </c>
      <c r="C158" s="91">
        <v>9002064.684683044</v>
      </c>
      <c r="D158" s="91">
        <f>'Bil 1 2008-2020'!W158</f>
        <v>9000040.684683044</v>
      </c>
      <c r="E158" s="277">
        <f t="shared" si="4"/>
        <v>-2024</v>
      </c>
      <c r="F158" s="276">
        <f>'Bil 1 2008-2020'!Y158</f>
        <v>10197673.684683044</v>
      </c>
      <c r="G158" s="293">
        <f t="shared" si="5"/>
        <v>10195649.684683044</v>
      </c>
      <c r="I158" s="275"/>
      <c r="J158" s="362"/>
      <c r="K158" s="65"/>
      <c r="L158" s="65"/>
      <c r="M158" s="65"/>
      <c r="N158" s="66"/>
    </row>
    <row r="159" spans="1:14" ht="15">
      <c r="A159" s="274" t="s">
        <v>310</v>
      </c>
      <c r="B159" s="273" t="s">
        <v>311</v>
      </c>
      <c r="C159" s="91">
        <v>19882114.90169582</v>
      </c>
      <c r="D159" s="91">
        <f>'Bil 1 2008-2020'!W159</f>
        <v>19855501.90169582</v>
      </c>
      <c r="E159" s="277">
        <f t="shared" si="4"/>
        <v>-26613</v>
      </c>
      <c r="F159" s="276">
        <f>'Bil 1 2008-2020'!Y159</f>
        <v>22918860.90169582</v>
      </c>
      <c r="G159" s="293">
        <f t="shared" si="5"/>
        <v>22892247.90169582</v>
      </c>
      <c r="I159" s="275"/>
      <c r="J159" s="362"/>
      <c r="K159" s="65"/>
      <c r="L159" s="65"/>
      <c r="M159" s="65"/>
      <c r="N159" s="66"/>
    </row>
    <row r="160" spans="1:14" ht="15">
      <c r="A160" s="274" t="s">
        <v>312</v>
      </c>
      <c r="B160" s="273" t="s">
        <v>313</v>
      </c>
      <c r="C160" s="91">
        <v>20428230.537136108</v>
      </c>
      <c r="D160" s="91">
        <f>'Bil 1 2008-2020'!W160</f>
        <v>20380511.537136108</v>
      </c>
      <c r="E160" s="277">
        <f t="shared" si="4"/>
        <v>-47719</v>
      </c>
      <c r="F160" s="276">
        <f>'Bil 1 2008-2020'!Y160</f>
        <v>20633338.537136108</v>
      </c>
      <c r="G160" s="293">
        <f t="shared" si="5"/>
        <v>20585619.537136108</v>
      </c>
      <c r="I160" s="275"/>
      <c r="J160" s="362"/>
      <c r="K160" s="65"/>
      <c r="L160" s="65"/>
      <c r="M160" s="65"/>
      <c r="N160" s="66"/>
    </row>
    <row r="161" spans="1:14" ht="15">
      <c r="A161" s="274" t="s">
        <v>314</v>
      </c>
      <c r="B161" s="273" t="s">
        <v>315</v>
      </c>
      <c r="C161" s="91">
        <v>18493302.857078068</v>
      </c>
      <c r="D161" s="91">
        <f>'Bil 1 2008-2020'!W161</f>
        <v>18483593.857078068</v>
      </c>
      <c r="E161" s="277">
        <f t="shared" si="4"/>
        <v>-9709</v>
      </c>
      <c r="F161" s="276">
        <f>'Bil 1 2008-2020'!Y161</f>
        <v>21180986.857078068</v>
      </c>
      <c r="G161" s="293">
        <f t="shared" si="5"/>
        <v>21171277.857078068</v>
      </c>
      <c r="I161" s="275"/>
      <c r="J161" s="362"/>
      <c r="K161" s="65"/>
      <c r="L161" s="65"/>
      <c r="M161" s="65"/>
      <c r="N161" s="66"/>
    </row>
    <row r="162" spans="1:14" ht="15">
      <c r="A162" s="274" t="s">
        <v>316</v>
      </c>
      <c r="B162" s="273" t="s">
        <v>317</v>
      </c>
      <c r="C162" s="91">
        <v>26528640.743719943</v>
      </c>
      <c r="D162" s="91">
        <f>'Bil 1 2008-2020'!W162</f>
        <v>26484165.743719943</v>
      </c>
      <c r="E162" s="277">
        <f t="shared" si="4"/>
        <v>-44475</v>
      </c>
      <c r="F162" s="276">
        <f>'Bil 1 2008-2020'!Y162</f>
        <v>31280954.743719943</v>
      </c>
      <c r="G162" s="293">
        <f t="shared" si="5"/>
        <v>31236479.743719943</v>
      </c>
      <c r="I162" s="275"/>
      <c r="J162" s="362"/>
      <c r="K162" s="65"/>
      <c r="L162" s="65"/>
      <c r="M162" s="65"/>
      <c r="N162" s="66"/>
    </row>
    <row r="163" spans="1:14" ht="15">
      <c r="A163" s="274" t="s">
        <v>318</v>
      </c>
      <c r="B163" s="273" t="s">
        <v>319</v>
      </c>
      <c r="C163" s="91">
        <v>65256969.70599433</v>
      </c>
      <c r="D163" s="91">
        <f>'Bil 1 2008-2020'!W163</f>
        <v>65157452.70599433</v>
      </c>
      <c r="E163" s="277">
        <f t="shared" si="4"/>
        <v>-99517</v>
      </c>
      <c r="F163" s="276">
        <f>'Bil 1 2008-2020'!Y163</f>
        <v>74726246.70599434</v>
      </c>
      <c r="G163" s="293">
        <f t="shared" si="5"/>
        <v>74626729.70599434</v>
      </c>
      <c r="I163" s="275"/>
      <c r="J163" s="362"/>
      <c r="K163" s="65"/>
      <c r="L163" s="65"/>
      <c r="M163" s="65"/>
      <c r="N163" s="66"/>
    </row>
    <row r="164" spans="1:14" ht="15">
      <c r="A164" s="274" t="s">
        <v>320</v>
      </c>
      <c r="B164" s="273" t="s">
        <v>321</v>
      </c>
      <c r="C164" s="91">
        <v>19616401.198603414</v>
      </c>
      <c r="D164" s="91">
        <f>'Bil 1 2008-2020'!W164</f>
        <v>19560004.198603414</v>
      </c>
      <c r="E164" s="277">
        <f t="shared" si="4"/>
        <v>-56397</v>
      </c>
      <c r="F164" s="276">
        <f>'Bil 1 2008-2020'!Y164</f>
        <v>22127837.198603414</v>
      </c>
      <c r="G164" s="293">
        <f t="shared" si="5"/>
        <v>22071440.198603414</v>
      </c>
      <c r="I164" s="275"/>
      <c r="J164" s="362"/>
      <c r="K164" s="65"/>
      <c r="L164" s="65"/>
      <c r="M164" s="65"/>
      <c r="N164" s="66"/>
    </row>
    <row r="165" spans="1:14" ht="15">
      <c r="A165" s="274" t="s">
        <v>322</v>
      </c>
      <c r="B165" s="273" t="s">
        <v>323</v>
      </c>
      <c r="C165" s="91">
        <v>17421154.277319293</v>
      </c>
      <c r="D165" s="91">
        <f>'Bil 1 2008-2020'!W165</f>
        <v>17393654.277319293</v>
      </c>
      <c r="E165" s="277">
        <f t="shared" si="4"/>
        <v>-27500</v>
      </c>
      <c r="F165" s="276">
        <f>'Bil 1 2008-2020'!Y165</f>
        <v>19037352.277319293</v>
      </c>
      <c r="G165" s="293">
        <f t="shared" si="5"/>
        <v>19009852.277319293</v>
      </c>
      <c r="I165" s="275"/>
      <c r="J165" s="362"/>
      <c r="K165" s="65"/>
      <c r="L165" s="65"/>
      <c r="M165" s="65"/>
      <c r="N165" s="66"/>
    </row>
    <row r="166" spans="1:14" ht="15">
      <c r="A166" s="274" t="s">
        <v>324</v>
      </c>
      <c r="B166" s="273" t="s">
        <v>325</v>
      </c>
      <c r="C166" s="91">
        <v>26704779.58828328</v>
      </c>
      <c r="D166" s="91">
        <f>'Bil 1 2008-2020'!W166</f>
        <v>26749371.58828328</v>
      </c>
      <c r="E166" s="277">
        <f t="shared" si="4"/>
        <v>44592</v>
      </c>
      <c r="F166" s="276">
        <f>'Bil 1 2008-2020'!Y166</f>
        <v>30232612.58828328</v>
      </c>
      <c r="G166" s="293">
        <f t="shared" si="5"/>
        <v>30277204.58828328</v>
      </c>
      <c r="I166" s="275"/>
      <c r="J166" s="362"/>
      <c r="K166" s="65"/>
      <c r="L166" s="65"/>
      <c r="M166" s="65"/>
      <c r="N166" s="66"/>
    </row>
    <row r="167" spans="1:14" ht="15">
      <c r="A167" s="274" t="s">
        <v>326</v>
      </c>
      <c r="B167" s="273" t="s">
        <v>327</v>
      </c>
      <c r="C167" s="91">
        <v>25214767.88609774</v>
      </c>
      <c r="D167" s="91">
        <f>'Bil 1 2008-2020'!W167</f>
        <v>25178213.88609774</v>
      </c>
      <c r="E167" s="277">
        <f t="shared" si="4"/>
        <v>-36554</v>
      </c>
      <c r="F167" s="276">
        <f>'Bil 1 2008-2020'!Y167</f>
        <v>29674968.88609774</v>
      </c>
      <c r="G167" s="293">
        <f t="shared" si="5"/>
        <v>29638414.88609774</v>
      </c>
      <c r="I167" s="275"/>
      <c r="J167" s="362"/>
      <c r="K167" s="65"/>
      <c r="L167" s="65"/>
      <c r="M167" s="65"/>
      <c r="N167" s="66"/>
    </row>
    <row r="168" spans="1:14" ht="15">
      <c r="A168" s="274" t="s">
        <v>328</v>
      </c>
      <c r="B168" s="273" t="s">
        <v>329</v>
      </c>
      <c r="C168" s="91">
        <v>18635224.9804117</v>
      </c>
      <c r="D168" s="91">
        <f>'Bil 1 2008-2020'!W168</f>
        <v>18620236.9804117</v>
      </c>
      <c r="E168" s="277">
        <f t="shared" si="4"/>
        <v>-14988</v>
      </c>
      <c r="F168" s="276">
        <f>'Bil 1 2008-2020'!Y168</f>
        <v>23501515.9804117</v>
      </c>
      <c r="G168" s="293">
        <f t="shared" si="5"/>
        <v>23486527.9804117</v>
      </c>
      <c r="I168" s="275"/>
      <c r="J168" s="362"/>
      <c r="K168" s="65"/>
      <c r="L168" s="65"/>
      <c r="M168" s="65"/>
      <c r="N168" s="66"/>
    </row>
    <row r="169" spans="1:14" ht="15">
      <c r="A169" s="274" t="s">
        <v>330</v>
      </c>
      <c r="B169" s="273" t="s">
        <v>331</v>
      </c>
      <c r="C169" s="91">
        <v>15570707.359027827</v>
      </c>
      <c r="D169" s="91">
        <f>'Bil 1 2008-2020'!W169</f>
        <v>15577616.359027827</v>
      </c>
      <c r="E169" s="277">
        <f t="shared" si="4"/>
        <v>6909</v>
      </c>
      <c r="F169" s="276">
        <f>'Bil 1 2008-2020'!Y169</f>
        <v>17891394.359027825</v>
      </c>
      <c r="G169" s="293">
        <f t="shared" si="5"/>
        <v>17898303.359027825</v>
      </c>
      <c r="I169" s="275"/>
      <c r="J169" s="362"/>
      <c r="K169" s="65"/>
      <c r="L169" s="65"/>
      <c r="M169" s="65"/>
      <c r="N169" s="66"/>
    </row>
    <row r="170" spans="1:14" ht="15">
      <c r="A170" s="274" t="s">
        <v>332</v>
      </c>
      <c r="B170" s="273" t="s">
        <v>333</v>
      </c>
      <c r="C170" s="91">
        <v>793376029.8628813</v>
      </c>
      <c r="D170" s="91">
        <f>'Bil 1 2008-2020'!W170</f>
        <v>792851365.8628813</v>
      </c>
      <c r="E170" s="277">
        <f t="shared" si="4"/>
        <v>-524664</v>
      </c>
      <c r="F170" s="276">
        <f>'Bil 1 2008-2020'!Y170</f>
        <v>813788548.8628813</v>
      </c>
      <c r="G170" s="293">
        <f t="shared" si="5"/>
        <v>813263884.8628813</v>
      </c>
      <c r="I170" s="275"/>
      <c r="J170" s="362"/>
      <c r="K170" s="65"/>
      <c r="L170" s="65"/>
      <c r="M170" s="65"/>
      <c r="N170" s="66"/>
    </row>
    <row r="171" spans="1:14" ht="15">
      <c r="A171" s="274" t="s">
        <v>334</v>
      </c>
      <c r="B171" s="273" t="s">
        <v>335</v>
      </c>
      <c r="C171" s="91">
        <v>107142460.41897154</v>
      </c>
      <c r="D171" s="91">
        <f>'Bil 1 2008-2020'!W171</f>
        <v>107113612.41897154</v>
      </c>
      <c r="E171" s="277">
        <f t="shared" si="4"/>
        <v>-28848</v>
      </c>
      <c r="F171" s="276">
        <f>'Bil 1 2008-2020'!Y171</f>
        <v>110209879.41897154</v>
      </c>
      <c r="G171" s="293">
        <f t="shared" si="5"/>
        <v>110181031.41897154</v>
      </c>
      <c r="I171" s="275"/>
      <c r="J171" s="362"/>
      <c r="K171" s="65"/>
      <c r="L171" s="65"/>
      <c r="M171" s="65"/>
      <c r="N171" s="66"/>
    </row>
    <row r="172" spans="1:14" ht="15">
      <c r="A172" s="274" t="s">
        <v>336</v>
      </c>
      <c r="B172" s="273" t="s">
        <v>337</v>
      </c>
      <c r="C172" s="91">
        <v>82605906.60107005</v>
      </c>
      <c r="D172" s="91">
        <f>'Bil 1 2008-2020'!W172</f>
        <v>82450286.60107005</v>
      </c>
      <c r="E172" s="277">
        <f t="shared" si="4"/>
        <v>-155620</v>
      </c>
      <c r="F172" s="276">
        <f>'Bil 1 2008-2020'!Y172</f>
        <v>86538844.60107005</v>
      </c>
      <c r="G172" s="293">
        <f t="shared" si="5"/>
        <v>86383224.60107005</v>
      </c>
      <c r="I172" s="275"/>
      <c r="J172" s="362"/>
      <c r="K172" s="65"/>
      <c r="L172" s="65"/>
      <c r="M172" s="65"/>
      <c r="N172" s="66"/>
    </row>
    <row r="173" spans="1:14" ht="15">
      <c r="A173" s="274" t="s">
        <v>338</v>
      </c>
      <c r="B173" s="273" t="s">
        <v>339</v>
      </c>
      <c r="C173" s="91">
        <v>38238562.52462137</v>
      </c>
      <c r="D173" s="91">
        <f>'Bil 1 2008-2020'!W173</f>
        <v>38232044.52462137</v>
      </c>
      <c r="E173" s="277">
        <f t="shared" si="4"/>
        <v>-6518</v>
      </c>
      <c r="F173" s="276">
        <f>'Bil 1 2008-2020'!Y173</f>
        <v>40413044.52462137</v>
      </c>
      <c r="G173" s="293">
        <f t="shared" si="5"/>
        <v>40406526.52462137</v>
      </c>
      <c r="I173" s="275"/>
      <c r="J173" s="362"/>
      <c r="K173" s="65"/>
      <c r="L173" s="65"/>
      <c r="M173" s="65"/>
      <c r="N173" s="66"/>
    </row>
    <row r="174" spans="1:14" ht="15">
      <c r="A174" s="274" t="s">
        <v>340</v>
      </c>
      <c r="B174" s="273" t="s">
        <v>341</v>
      </c>
      <c r="C174" s="91">
        <v>99578007.21801028</v>
      </c>
      <c r="D174" s="91">
        <f>'Bil 1 2008-2020'!W174</f>
        <v>99498420.21801028</v>
      </c>
      <c r="E174" s="277">
        <f t="shared" si="4"/>
        <v>-79587</v>
      </c>
      <c r="F174" s="276">
        <f>'Bil 1 2008-2020'!Y174</f>
        <v>106907508.21801028</v>
      </c>
      <c r="G174" s="293">
        <f t="shared" si="5"/>
        <v>106827921.21801028</v>
      </c>
      <c r="I174" s="275"/>
      <c r="J174" s="362"/>
      <c r="K174" s="65"/>
      <c r="L174" s="65"/>
      <c r="M174" s="65"/>
      <c r="N174" s="66"/>
    </row>
    <row r="175" spans="1:14" ht="15">
      <c r="A175" s="274" t="s">
        <v>342</v>
      </c>
      <c r="B175" s="273" t="s">
        <v>343</v>
      </c>
      <c r="C175" s="91">
        <v>34501592.83612949</v>
      </c>
      <c r="D175" s="91">
        <f>'Bil 1 2008-2020'!W175</f>
        <v>34394842.83612949</v>
      </c>
      <c r="E175" s="277">
        <f t="shared" si="4"/>
        <v>-106750</v>
      </c>
      <c r="F175" s="276">
        <f>'Bil 1 2008-2020'!Y175</f>
        <v>36564444.83612949</v>
      </c>
      <c r="G175" s="293">
        <f t="shared" si="5"/>
        <v>36457694.83612949</v>
      </c>
      <c r="I175" s="275"/>
      <c r="J175" s="362"/>
      <c r="K175" s="65"/>
      <c r="L175" s="65"/>
      <c r="M175" s="65"/>
      <c r="N175" s="66"/>
    </row>
    <row r="176" spans="1:14" ht="15">
      <c r="A176" s="274" t="s">
        <v>344</v>
      </c>
      <c r="B176" s="273" t="s">
        <v>345</v>
      </c>
      <c r="C176" s="91">
        <v>67603876.13911304</v>
      </c>
      <c r="D176" s="91">
        <f>'Bil 1 2008-2020'!W176</f>
        <v>67572075.13911304</v>
      </c>
      <c r="E176" s="277">
        <f t="shared" si="4"/>
        <v>-31801</v>
      </c>
      <c r="F176" s="276">
        <f>'Bil 1 2008-2020'!Y176</f>
        <v>73882497.13911304</v>
      </c>
      <c r="G176" s="293">
        <f t="shared" si="5"/>
        <v>73850696.13911304</v>
      </c>
      <c r="I176" s="275"/>
      <c r="J176" s="362"/>
      <c r="K176" s="65"/>
      <c r="L176" s="65"/>
      <c r="M176" s="65"/>
      <c r="N176" s="66"/>
    </row>
    <row r="177" spans="1:14" ht="15">
      <c r="A177" s="274" t="s">
        <v>346</v>
      </c>
      <c r="B177" s="273" t="s">
        <v>347</v>
      </c>
      <c r="C177" s="91">
        <v>94961250.1491792</v>
      </c>
      <c r="D177" s="91">
        <f>'Bil 1 2008-2020'!W177</f>
        <v>94900906.1491792</v>
      </c>
      <c r="E177" s="277">
        <f t="shared" si="4"/>
        <v>-60344</v>
      </c>
      <c r="F177" s="276">
        <f>'Bil 1 2008-2020'!Y177</f>
        <v>100855245.1491792</v>
      </c>
      <c r="G177" s="293">
        <f t="shared" si="5"/>
        <v>100794901.1491792</v>
      </c>
      <c r="I177" s="275"/>
      <c r="J177" s="362"/>
      <c r="K177" s="65"/>
      <c r="L177" s="65"/>
      <c r="M177" s="65"/>
      <c r="N177" s="66"/>
    </row>
    <row r="178" spans="1:14" ht="15">
      <c r="A178" s="274" t="s">
        <v>348</v>
      </c>
      <c r="B178" s="273" t="s">
        <v>349</v>
      </c>
      <c r="C178" s="91">
        <v>70004369.11072816</v>
      </c>
      <c r="D178" s="91">
        <f>'Bil 1 2008-2020'!W178</f>
        <v>69862663.11072816</v>
      </c>
      <c r="E178" s="277">
        <f t="shared" si="4"/>
        <v>-141706</v>
      </c>
      <c r="F178" s="276">
        <f>'Bil 1 2008-2020'!Y178</f>
        <v>74776511.11072816</v>
      </c>
      <c r="G178" s="293">
        <f t="shared" si="5"/>
        <v>74634805.11072816</v>
      </c>
      <c r="I178" s="275"/>
      <c r="J178" s="362"/>
      <c r="K178" s="65"/>
      <c r="L178" s="65"/>
      <c r="M178" s="65"/>
      <c r="N178" s="66"/>
    </row>
    <row r="179" spans="1:14" ht="15">
      <c r="A179" s="274" t="s">
        <v>350</v>
      </c>
      <c r="B179" s="273" t="s">
        <v>351</v>
      </c>
      <c r="C179" s="91">
        <v>181779034.73637423</v>
      </c>
      <c r="D179" s="91">
        <f>'Bil 1 2008-2020'!W179</f>
        <v>181585336.73637423</v>
      </c>
      <c r="E179" s="277">
        <f t="shared" si="4"/>
        <v>-193698</v>
      </c>
      <c r="F179" s="276">
        <f>'Bil 1 2008-2020'!Y179</f>
        <v>192141872.73637423</v>
      </c>
      <c r="G179" s="293">
        <f t="shared" si="5"/>
        <v>191948174.73637423</v>
      </c>
      <c r="I179" s="275"/>
      <c r="J179" s="362"/>
      <c r="K179" s="65"/>
      <c r="L179" s="65"/>
      <c r="M179" s="65"/>
      <c r="N179" s="66"/>
    </row>
    <row r="180" spans="1:14" ht="15">
      <c r="A180" s="274" t="s">
        <v>352</v>
      </c>
      <c r="B180" s="273" t="s">
        <v>353</v>
      </c>
      <c r="C180" s="91">
        <v>42108075.43592996</v>
      </c>
      <c r="D180" s="91">
        <f>'Bil 1 2008-2020'!W180</f>
        <v>41983903.43592996</v>
      </c>
      <c r="E180" s="277">
        <f t="shared" si="4"/>
        <v>-124172</v>
      </c>
      <c r="F180" s="276">
        <f>'Bil 1 2008-2020'!Y180</f>
        <v>48801965.43592996</v>
      </c>
      <c r="G180" s="293">
        <f t="shared" si="5"/>
        <v>48677793.43592996</v>
      </c>
      <c r="I180" s="275"/>
      <c r="J180" s="362"/>
      <c r="K180" s="65"/>
      <c r="L180" s="65"/>
      <c r="M180" s="65"/>
      <c r="N180" s="66"/>
    </row>
    <row r="181" spans="1:14" ht="15">
      <c r="A181" s="274" t="s">
        <v>354</v>
      </c>
      <c r="B181" s="273" t="s">
        <v>355</v>
      </c>
      <c r="C181" s="91">
        <v>22842239.261811897</v>
      </c>
      <c r="D181" s="91">
        <f>'Bil 1 2008-2020'!W181</f>
        <v>22812860.261811897</v>
      </c>
      <c r="E181" s="277">
        <f t="shared" si="4"/>
        <v>-29379</v>
      </c>
      <c r="F181" s="276">
        <f>'Bil 1 2008-2020'!Y181</f>
        <v>24603604.261811897</v>
      </c>
      <c r="G181" s="293">
        <f t="shared" si="5"/>
        <v>24574225.261811897</v>
      </c>
      <c r="I181" s="275"/>
      <c r="J181" s="362"/>
      <c r="K181" s="65"/>
      <c r="L181" s="65"/>
      <c r="M181" s="65"/>
      <c r="N181" s="66"/>
    </row>
    <row r="182" spans="1:14" ht="15">
      <c r="A182" s="274" t="s">
        <v>356</v>
      </c>
      <c r="B182" s="273" t="s">
        <v>357</v>
      </c>
      <c r="C182" s="91">
        <v>42831084.21583383</v>
      </c>
      <c r="D182" s="91">
        <f>'Bil 1 2008-2020'!W182</f>
        <v>42859064.21583383</v>
      </c>
      <c r="E182" s="277">
        <f t="shared" si="4"/>
        <v>27980</v>
      </c>
      <c r="F182" s="276">
        <f>'Bil 1 2008-2020'!Y182</f>
        <v>48728292.21583383</v>
      </c>
      <c r="G182" s="293">
        <f t="shared" si="5"/>
        <v>48756272.21583383</v>
      </c>
      <c r="I182" s="275"/>
      <c r="J182" s="362"/>
      <c r="K182" s="65"/>
      <c r="L182" s="65"/>
      <c r="M182" s="65"/>
      <c r="N182" s="66"/>
    </row>
    <row r="183" spans="1:14" ht="15">
      <c r="A183" s="274" t="s">
        <v>358</v>
      </c>
      <c r="B183" s="273" t="s">
        <v>359</v>
      </c>
      <c r="C183" s="91">
        <v>74486361.6107735</v>
      </c>
      <c r="D183" s="91">
        <f>'Bil 1 2008-2020'!W183</f>
        <v>74191641.6107735</v>
      </c>
      <c r="E183" s="277">
        <f t="shared" si="4"/>
        <v>-294720</v>
      </c>
      <c r="F183" s="276">
        <f>'Bil 1 2008-2020'!Y183</f>
        <v>79131877.6107735</v>
      </c>
      <c r="G183" s="293">
        <f t="shared" si="5"/>
        <v>78837157.6107735</v>
      </c>
      <c r="I183" s="275"/>
      <c r="J183" s="362"/>
      <c r="K183" s="65"/>
      <c r="L183" s="65"/>
      <c r="M183" s="65"/>
      <c r="N183" s="66"/>
    </row>
    <row r="184" spans="1:14" ht="15">
      <c r="A184" s="274" t="s">
        <v>360</v>
      </c>
      <c r="B184" s="273" t="s">
        <v>361</v>
      </c>
      <c r="C184" s="91">
        <v>33048862.31051054</v>
      </c>
      <c r="D184" s="91">
        <f>'Bil 1 2008-2020'!W184</f>
        <v>32972042.31051054</v>
      </c>
      <c r="E184" s="277">
        <f t="shared" si="4"/>
        <v>-76820</v>
      </c>
      <c r="F184" s="276">
        <f>'Bil 1 2008-2020'!Y184</f>
        <v>36564667.31051054</v>
      </c>
      <c r="G184" s="293">
        <f t="shared" si="5"/>
        <v>36487847.31051054</v>
      </c>
      <c r="I184" s="275"/>
      <c r="J184" s="362"/>
      <c r="K184" s="65"/>
      <c r="L184" s="65"/>
      <c r="M184" s="65"/>
      <c r="N184" s="66"/>
    </row>
    <row r="185" spans="1:14" ht="15">
      <c r="A185" s="274" t="s">
        <v>362</v>
      </c>
      <c r="B185" s="273" t="s">
        <v>363</v>
      </c>
      <c r="C185" s="91">
        <v>91933129.03745346</v>
      </c>
      <c r="D185" s="91">
        <f>'Bil 1 2008-2020'!W185</f>
        <v>91931985.03745346</v>
      </c>
      <c r="E185" s="277">
        <f t="shared" si="4"/>
        <v>-1144</v>
      </c>
      <c r="F185" s="276">
        <f>'Bil 1 2008-2020'!Y185</f>
        <v>101168338.03745346</v>
      </c>
      <c r="G185" s="293">
        <f t="shared" si="5"/>
        <v>101167194.03745346</v>
      </c>
      <c r="I185" s="275"/>
      <c r="J185" s="362"/>
      <c r="K185" s="65"/>
      <c r="L185" s="65"/>
      <c r="M185" s="65"/>
      <c r="N185" s="66"/>
    </row>
    <row r="186" spans="1:14" ht="15">
      <c r="A186" s="274" t="s">
        <v>364</v>
      </c>
      <c r="B186" s="273" t="s">
        <v>365</v>
      </c>
      <c r="C186" s="91">
        <v>17909891.12514735</v>
      </c>
      <c r="D186" s="91">
        <f>'Bil 1 2008-2020'!W186</f>
        <v>17846440.12514735</v>
      </c>
      <c r="E186" s="277">
        <f t="shared" si="4"/>
        <v>-63451</v>
      </c>
      <c r="F186" s="276">
        <f>'Bil 1 2008-2020'!Y186</f>
        <v>19689080.12514735</v>
      </c>
      <c r="G186" s="293">
        <f t="shared" si="5"/>
        <v>19625629.12514735</v>
      </c>
      <c r="I186" s="275"/>
      <c r="J186" s="362"/>
      <c r="K186" s="65"/>
      <c r="L186" s="65"/>
      <c r="M186" s="65"/>
      <c r="N186" s="66"/>
    </row>
    <row r="187" spans="1:14" ht="15">
      <c r="A187" s="274" t="s">
        <v>366</v>
      </c>
      <c r="B187" s="273" t="s">
        <v>367</v>
      </c>
      <c r="C187" s="91">
        <v>23010891.168858238</v>
      </c>
      <c r="D187" s="91">
        <f>'Bil 1 2008-2020'!W187</f>
        <v>23013718.168858238</v>
      </c>
      <c r="E187" s="277">
        <f t="shared" si="4"/>
        <v>2827</v>
      </c>
      <c r="F187" s="276">
        <f>'Bil 1 2008-2020'!Y187</f>
        <v>26738087.168858238</v>
      </c>
      <c r="G187" s="293">
        <f t="shared" si="5"/>
        <v>26740914.168858238</v>
      </c>
      <c r="I187" s="275"/>
      <c r="J187" s="362"/>
      <c r="K187" s="65"/>
      <c r="L187" s="65"/>
      <c r="M187" s="65"/>
      <c r="N187" s="66"/>
    </row>
    <row r="188" spans="1:14" ht="15">
      <c r="A188" s="274" t="s">
        <v>368</v>
      </c>
      <c r="B188" s="273" t="s">
        <v>369</v>
      </c>
      <c r="C188" s="91">
        <v>54889418.69121244</v>
      </c>
      <c r="D188" s="91">
        <f>'Bil 1 2008-2020'!W188</f>
        <v>54883936.69121244</v>
      </c>
      <c r="E188" s="277">
        <f t="shared" si="4"/>
        <v>-5482</v>
      </c>
      <c r="F188" s="276">
        <f>'Bil 1 2008-2020'!Y188</f>
        <v>60230056.69121244</v>
      </c>
      <c r="G188" s="293">
        <f t="shared" si="5"/>
        <v>60224574.69121244</v>
      </c>
      <c r="I188" s="275"/>
      <c r="J188" s="362"/>
      <c r="K188" s="65"/>
      <c r="L188" s="65"/>
      <c r="M188" s="65"/>
      <c r="N188" s="66"/>
    </row>
    <row r="189" spans="1:14" ht="15">
      <c r="A189" s="274" t="s">
        <v>370</v>
      </c>
      <c r="B189" s="273" t="s">
        <v>371</v>
      </c>
      <c r="C189" s="91">
        <v>21692619.636528507</v>
      </c>
      <c r="D189" s="91">
        <f>'Bil 1 2008-2020'!W189</f>
        <v>21726980.636528507</v>
      </c>
      <c r="E189" s="277">
        <f t="shared" si="4"/>
        <v>34361</v>
      </c>
      <c r="F189" s="276">
        <f>'Bil 1 2008-2020'!Y189</f>
        <v>26182976.636528507</v>
      </c>
      <c r="G189" s="293">
        <f t="shared" si="5"/>
        <v>26217337.636528507</v>
      </c>
      <c r="I189" s="275"/>
      <c r="J189" s="362"/>
      <c r="K189" s="65"/>
      <c r="L189" s="65"/>
      <c r="M189" s="65"/>
      <c r="N189" s="66"/>
    </row>
    <row r="190" spans="1:14" ht="15">
      <c r="A190" s="274" t="s">
        <v>372</v>
      </c>
      <c r="B190" s="273" t="s">
        <v>373</v>
      </c>
      <c r="C190" s="91">
        <v>16684991.3619298</v>
      </c>
      <c r="D190" s="91">
        <f>'Bil 1 2008-2020'!W190</f>
        <v>16683917.3619298</v>
      </c>
      <c r="E190" s="277">
        <f t="shared" si="4"/>
        <v>-1074</v>
      </c>
      <c r="F190" s="276">
        <f>'Bil 1 2008-2020'!Y190</f>
        <v>16927848.3619298</v>
      </c>
      <c r="G190" s="293">
        <f t="shared" si="5"/>
        <v>16926774.3619298</v>
      </c>
      <c r="I190" s="275"/>
      <c r="J190" s="362"/>
      <c r="K190" s="65"/>
      <c r="L190" s="65"/>
      <c r="M190" s="65"/>
      <c r="N190" s="66"/>
    </row>
    <row r="191" spans="1:14" ht="15">
      <c r="A191" s="274" t="s">
        <v>374</v>
      </c>
      <c r="B191" s="273" t="s">
        <v>375</v>
      </c>
      <c r="C191" s="91">
        <v>24710590.06710799</v>
      </c>
      <c r="D191" s="91">
        <f>'Bil 1 2008-2020'!W191</f>
        <v>24699603.06710799</v>
      </c>
      <c r="E191" s="277">
        <f t="shared" si="4"/>
        <v>-10987</v>
      </c>
      <c r="F191" s="276">
        <f>'Bil 1 2008-2020'!Y191</f>
        <v>26737559.06710799</v>
      </c>
      <c r="G191" s="293">
        <f t="shared" si="5"/>
        <v>26726572.06710799</v>
      </c>
      <c r="I191" s="275"/>
      <c r="J191" s="362"/>
      <c r="K191" s="65"/>
      <c r="L191" s="65"/>
      <c r="M191" s="65"/>
      <c r="N191" s="66"/>
    </row>
    <row r="192" spans="1:14" ht="15">
      <c r="A192" s="274" t="s">
        <v>376</v>
      </c>
      <c r="B192" s="273" t="s">
        <v>377</v>
      </c>
      <c r="C192" s="91">
        <v>7144145.0755418455</v>
      </c>
      <c r="D192" s="91">
        <f>'Bil 1 2008-2020'!W192</f>
        <v>7151995.0755418455</v>
      </c>
      <c r="E192" s="277">
        <f t="shared" si="4"/>
        <v>7850</v>
      </c>
      <c r="F192" s="276">
        <f>'Bil 1 2008-2020'!Y192</f>
        <v>7486440.0755418455</v>
      </c>
      <c r="G192" s="293">
        <f t="shared" si="5"/>
        <v>7494290.0755418455</v>
      </c>
      <c r="I192" s="275"/>
      <c r="J192" s="362"/>
      <c r="K192" s="65"/>
      <c r="L192" s="65"/>
      <c r="M192" s="65"/>
      <c r="N192" s="66"/>
    </row>
    <row r="193" spans="1:14" ht="15">
      <c r="A193" s="274" t="s">
        <v>378</v>
      </c>
      <c r="B193" s="273" t="s">
        <v>379</v>
      </c>
      <c r="C193" s="91">
        <v>29579816.559354294</v>
      </c>
      <c r="D193" s="91">
        <f>'Bil 1 2008-2020'!W193</f>
        <v>29547252.559354294</v>
      </c>
      <c r="E193" s="277">
        <f t="shared" si="4"/>
        <v>-32564</v>
      </c>
      <c r="F193" s="276">
        <f>'Bil 1 2008-2020'!Y193</f>
        <v>30640125.559354294</v>
      </c>
      <c r="G193" s="293">
        <f t="shared" si="5"/>
        <v>30607561.559354294</v>
      </c>
      <c r="I193" s="275"/>
      <c r="J193" s="362"/>
      <c r="K193" s="65"/>
      <c r="L193" s="65"/>
      <c r="M193" s="65"/>
      <c r="N193" s="66"/>
    </row>
    <row r="194" spans="1:14" ht="15">
      <c r="A194" s="274" t="s">
        <v>380</v>
      </c>
      <c r="B194" s="273" t="s">
        <v>381</v>
      </c>
      <c r="C194" s="91">
        <v>5774301.23696381</v>
      </c>
      <c r="D194" s="91">
        <f>'Bil 1 2008-2020'!W194</f>
        <v>5790213.23696381</v>
      </c>
      <c r="E194" s="277">
        <f t="shared" si="4"/>
        <v>15912</v>
      </c>
      <c r="F194" s="276">
        <f>'Bil 1 2008-2020'!Y194</f>
        <v>5647482.23696381</v>
      </c>
      <c r="G194" s="293">
        <f t="shared" si="5"/>
        <v>5663394.23696381</v>
      </c>
      <c r="I194" s="275"/>
      <c r="J194" s="362"/>
      <c r="K194" s="65"/>
      <c r="L194" s="65"/>
      <c r="M194" s="65"/>
      <c r="N194" s="66"/>
    </row>
    <row r="195" spans="1:14" ht="15">
      <c r="A195" s="274" t="s">
        <v>382</v>
      </c>
      <c r="B195" s="273" t="s">
        <v>383</v>
      </c>
      <c r="C195" s="91">
        <v>20143151.66146729</v>
      </c>
      <c r="D195" s="91">
        <f>'Bil 1 2008-2020'!W195</f>
        <v>20145186.66146729</v>
      </c>
      <c r="E195" s="277">
        <f t="shared" si="4"/>
        <v>2035</v>
      </c>
      <c r="F195" s="276">
        <f>'Bil 1 2008-2020'!Y195</f>
        <v>23852013.66146729</v>
      </c>
      <c r="G195" s="293">
        <f t="shared" si="5"/>
        <v>23854048.66146729</v>
      </c>
      <c r="I195" s="275"/>
      <c r="J195" s="362"/>
      <c r="K195" s="65"/>
      <c r="L195" s="65"/>
      <c r="M195" s="65"/>
      <c r="N195" s="66"/>
    </row>
    <row r="196" spans="1:14" ht="15">
      <c r="A196" s="274" t="s">
        <v>384</v>
      </c>
      <c r="B196" s="273" t="s">
        <v>385</v>
      </c>
      <c r="C196" s="91">
        <v>15358739.27976783</v>
      </c>
      <c r="D196" s="91">
        <f>'Bil 1 2008-2020'!W196</f>
        <v>15337822.27976783</v>
      </c>
      <c r="E196" s="277">
        <f t="shared" si="4"/>
        <v>-20917</v>
      </c>
      <c r="F196" s="276">
        <f>'Bil 1 2008-2020'!Y196</f>
        <v>16941364.27976783</v>
      </c>
      <c r="G196" s="293">
        <f t="shared" si="5"/>
        <v>16920447.27976783</v>
      </c>
      <c r="I196" s="275"/>
      <c r="J196" s="362"/>
      <c r="K196" s="65"/>
      <c r="L196" s="65"/>
      <c r="M196" s="65"/>
      <c r="N196" s="66"/>
    </row>
    <row r="197" spans="1:14" ht="15">
      <c r="A197" s="274" t="s">
        <v>386</v>
      </c>
      <c r="B197" s="273" t="s">
        <v>387</v>
      </c>
      <c r="C197" s="91">
        <v>21710883.89036001</v>
      </c>
      <c r="D197" s="91">
        <f>'Bil 1 2008-2020'!W197</f>
        <v>21666519.89036001</v>
      </c>
      <c r="E197" s="277">
        <f t="shared" si="4"/>
        <v>-44364</v>
      </c>
      <c r="F197" s="276">
        <f>'Bil 1 2008-2020'!Y197</f>
        <v>23059139.89036001</v>
      </c>
      <c r="G197" s="293">
        <f t="shared" si="5"/>
        <v>23014775.89036001</v>
      </c>
      <c r="I197" s="275"/>
      <c r="J197" s="362"/>
      <c r="K197" s="65"/>
      <c r="L197" s="65"/>
      <c r="M197" s="65"/>
      <c r="N197" s="66"/>
    </row>
    <row r="198" spans="1:14" ht="15">
      <c r="A198" s="274" t="s">
        <v>388</v>
      </c>
      <c r="B198" s="273" t="s">
        <v>389</v>
      </c>
      <c r="C198" s="91">
        <v>25324497.66400651</v>
      </c>
      <c r="D198" s="91">
        <f>'Bil 1 2008-2020'!W198</f>
        <v>25347906.66400651</v>
      </c>
      <c r="E198" s="277">
        <f aca="true" t="shared" si="6" ref="E198:E261">D198-C198</f>
        <v>23409</v>
      </c>
      <c r="F198" s="276">
        <f>'Bil 1 2008-2020'!Y198</f>
        <v>28800194.66400651</v>
      </c>
      <c r="G198" s="293">
        <f aca="true" t="shared" si="7" ref="G198:G261">E198+F198</f>
        <v>28823603.66400651</v>
      </c>
      <c r="I198" s="275"/>
      <c r="J198" s="362"/>
      <c r="K198" s="65"/>
      <c r="L198" s="65"/>
      <c r="M198" s="65"/>
      <c r="N198" s="66"/>
    </row>
    <row r="199" spans="1:14" ht="15">
      <c r="A199" s="274" t="s">
        <v>390</v>
      </c>
      <c r="B199" s="273" t="s">
        <v>391</v>
      </c>
      <c r="C199" s="91">
        <v>148310504.74734733</v>
      </c>
      <c r="D199" s="91">
        <f>'Bil 1 2008-2020'!W199</f>
        <v>148122939.74734733</v>
      </c>
      <c r="E199" s="277">
        <f t="shared" si="6"/>
        <v>-187565</v>
      </c>
      <c r="F199" s="276">
        <f>'Bil 1 2008-2020'!Y199</f>
        <v>156464685.74734733</v>
      </c>
      <c r="G199" s="293">
        <f t="shared" si="7"/>
        <v>156277120.74734733</v>
      </c>
      <c r="I199" s="275"/>
      <c r="J199" s="362"/>
      <c r="K199" s="65"/>
      <c r="L199" s="65"/>
      <c r="M199" s="65"/>
      <c r="N199" s="66"/>
    </row>
    <row r="200" spans="1:14" ht="15">
      <c r="A200" s="274" t="s">
        <v>392</v>
      </c>
      <c r="B200" s="273" t="s">
        <v>393</v>
      </c>
      <c r="C200" s="91">
        <v>40201986.687947735</v>
      </c>
      <c r="D200" s="91">
        <f>'Bil 1 2008-2020'!W200</f>
        <v>40272141.687947735</v>
      </c>
      <c r="E200" s="277">
        <f t="shared" si="6"/>
        <v>70155</v>
      </c>
      <c r="F200" s="276">
        <f>'Bil 1 2008-2020'!Y200</f>
        <v>46203975.687947735</v>
      </c>
      <c r="G200" s="293">
        <f t="shared" si="7"/>
        <v>46274130.687947735</v>
      </c>
      <c r="I200" s="275"/>
      <c r="J200" s="362"/>
      <c r="K200" s="65"/>
      <c r="L200" s="65"/>
      <c r="M200" s="65"/>
      <c r="N200" s="66"/>
    </row>
    <row r="201" spans="1:14" ht="15">
      <c r="A201" s="274" t="s">
        <v>394</v>
      </c>
      <c r="B201" s="273" t="s">
        <v>395</v>
      </c>
      <c r="C201" s="91">
        <v>16244362.876212917</v>
      </c>
      <c r="D201" s="91">
        <f>'Bil 1 2008-2020'!W201</f>
        <v>16231938.876212917</v>
      </c>
      <c r="E201" s="277">
        <f t="shared" si="6"/>
        <v>-12424</v>
      </c>
      <c r="F201" s="276">
        <f>'Bil 1 2008-2020'!Y201</f>
        <v>16501428.876212917</v>
      </c>
      <c r="G201" s="293">
        <f t="shared" si="7"/>
        <v>16489004.876212917</v>
      </c>
      <c r="I201" s="275"/>
      <c r="J201" s="362"/>
      <c r="K201" s="65"/>
      <c r="L201" s="65"/>
      <c r="M201" s="65"/>
      <c r="N201" s="66"/>
    </row>
    <row r="202" spans="1:14" ht="15">
      <c r="A202" s="274" t="s">
        <v>396</v>
      </c>
      <c r="B202" s="273" t="s">
        <v>397</v>
      </c>
      <c r="C202" s="91">
        <v>20178752.20458872</v>
      </c>
      <c r="D202" s="91">
        <f>'Bil 1 2008-2020'!W202</f>
        <v>20182462.20458872</v>
      </c>
      <c r="E202" s="277">
        <f t="shared" si="6"/>
        <v>3710</v>
      </c>
      <c r="F202" s="276">
        <f>'Bil 1 2008-2020'!Y202</f>
        <v>20016494.20458872</v>
      </c>
      <c r="G202" s="293">
        <f t="shared" si="7"/>
        <v>20020204.20458872</v>
      </c>
      <c r="I202" s="275"/>
      <c r="J202" s="362"/>
      <c r="K202" s="65"/>
      <c r="L202" s="65"/>
      <c r="M202" s="65"/>
      <c r="N202" s="66"/>
    </row>
    <row r="203" spans="1:14" ht="15">
      <c r="A203" s="274" t="s">
        <v>398</v>
      </c>
      <c r="B203" s="273" t="s">
        <v>399</v>
      </c>
      <c r="C203" s="91">
        <v>50636368.32601792</v>
      </c>
      <c r="D203" s="91">
        <f>'Bil 1 2008-2020'!W203</f>
        <v>50628861.32601792</v>
      </c>
      <c r="E203" s="277">
        <f t="shared" si="6"/>
        <v>-7507</v>
      </c>
      <c r="F203" s="276">
        <f>'Bil 1 2008-2020'!Y203</f>
        <v>55916426.32601792</v>
      </c>
      <c r="G203" s="293">
        <f t="shared" si="7"/>
        <v>55908919.32601792</v>
      </c>
      <c r="I203" s="275"/>
      <c r="J203" s="362"/>
      <c r="K203" s="65"/>
      <c r="L203" s="65"/>
      <c r="M203" s="65"/>
      <c r="N203" s="66"/>
    </row>
    <row r="204" spans="1:14" ht="15">
      <c r="A204" s="274" t="s">
        <v>400</v>
      </c>
      <c r="B204" s="273" t="s">
        <v>401</v>
      </c>
      <c r="C204" s="91">
        <v>27873464.299628165</v>
      </c>
      <c r="D204" s="91">
        <f>'Bil 1 2008-2020'!W204</f>
        <v>27719315.299628165</v>
      </c>
      <c r="E204" s="277">
        <f t="shared" si="6"/>
        <v>-154149</v>
      </c>
      <c r="F204" s="276">
        <f>'Bil 1 2008-2020'!Y204</f>
        <v>29757555.299628165</v>
      </c>
      <c r="G204" s="293">
        <f t="shared" si="7"/>
        <v>29603406.299628165</v>
      </c>
      <c r="I204" s="275"/>
      <c r="J204" s="362"/>
      <c r="K204" s="65"/>
      <c r="L204" s="65"/>
      <c r="M204" s="65"/>
      <c r="N204" s="66"/>
    </row>
    <row r="205" spans="1:14" ht="15">
      <c r="A205" s="274" t="s">
        <v>402</v>
      </c>
      <c r="B205" s="273" t="s">
        <v>403</v>
      </c>
      <c r="C205" s="91">
        <v>14690388.176929345</v>
      </c>
      <c r="D205" s="91">
        <f>'Bil 1 2008-2020'!W205</f>
        <v>14671575.176929345</v>
      </c>
      <c r="E205" s="277">
        <f t="shared" si="6"/>
        <v>-18813</v>
      </c>
      <c r="F205" s="276">
        <f>'Bil 1 2008-2020'!Y205</f>
        <v>17314888.176929347</v>
      </c>
      <c r="G205" s="293">
        <f t="shared" si="7"/>
        <v>17296075.176929347</v>
      </c>
      <c r="I205" s="275"/>
      <c r="J205" s="362"/>
      <c r="K205" s="65"/>
      <c r="L205" s="65"/>
      <c r="M205" s="65"/>
      <c r="N205" s="66"/>
    </row>
    <row r="206" spans="1:14" ht="15">
      <c r="A206" s="274" t="s">
        <v>404</v>
      </c>
      <c r="B206" s="273" t="s">
        <v>405</v>
      </c>
      <c r="C206" s="91">
        <v>9241905.425410347</v>
      </c>
      <c r="D206" s="91">
        <f>'Bil 1 2008-2020'!W206</f>
        <v>9236052.425410347</v>
      </c>
      <c r="E206" s="277">
        <f t="shared" si="6"/>
        <v>-5853</v>
      </c>
      <c r="F206" s="276">
        <f>'Bil 1 2008-2020'!Y206</f>
        <v>10963224.425410347</v>
      </c>
      <c r="G206" s="293">
        <f t="shared" si="7"/>
        <v>10957371.425410347</v>
      </c>
      <c r="I206" s="275"/>
      <c r="J206" s="362"/>
      <c r="K206" s="65"/>
      <c r="L206" s="65"/>
      <c r="M206" s="65"/>
      <c r="N206" s="66"/>
    </row>
    <row r="207" spans="1:14" ht="15">
      <c r="A207" s="274" t="s">
        <v>406</v>
      </c>
      <c r="B207" s="273" t="s">
        <v>407</v>
      </c>
      <c r="C207" s="91">
        <v>27963759.007526956</v>
      </c>
      <c r="D207" s="91">
        <f>'Bil 1 2008-2020'!W207</f>
        <v>27944488.007526956</v>
      </c>
      <c r="E207" s="277">
        <f t="shared" si="6"/>
        <v>-19271</v>
      </c>
      <c r="F207" s="276">
        <f>'Bil 1 2008-2020'!Y207</f>
        <v>32810173.007526956</v>
      </c>
      <c r="G207" s="293">
        <f t="shared" si="7"/>
        <v>32790902.007526956</v>
      </c>
      <c r="I207" s="275"/>
      <c r="J207" s="362"/>
      <c r="K207" s="65"/>
      <c r="L207" s="65"/>
      <c r="M207" s="65"/>
      <c r="N207" s="66"/>
    </row>
    <row r="208" spans="1:14" ht="15">
      <c r="A208" s="274" t="s">
        <v>408</v>
      </c>
      <c r="B208" s="273" t="s">
        <v>409</v>
      </c>
      <c r="C208" s="91">
        <v>15357061.081164401</v>
      </c>
      <c r="D208" s="91">
        <f>'Bil 1 2008-2020'!W208</f>
        <v>15345257.081164401</v>
      </c>
      <c r="E208" s="277">
        <f t="shared" si="6"/>
        <v>-11804</v>
      </c>
      <c r="F208" s="276">
        <f>'Bil 1 2008-2020'!Y208</f>
        <v>16785478.0811644</v>
      </c>
      <c r="G208" s="293">
        <f t="shared" si="7"/>
        <v>16773674.081164401</v>
      </c>
      <c r="I208" s="275"/>
      <c r="J208" s="362"/>
      <c r="K208" s="65"/>
      <c r="L208" s="65"/>
      <c r="M208" s="65"/>
      <c r="N208" s="66"/>
    </row>
    <row r="209" spans="1:14" ht="15">
      <c r="A209" s="274" t="s">
        <v>410</v>
      </c>
      <c r="B209" s="273" t="s">
        <v>411</v>
      </c>
      <c r="C209" s="91">
        <v>12434770.326652752</v>
      </c>
      <c r="D209" s="91">
        <f>'Bil 1 2008-2020'!W209</f>
        <v>12442262.326652752</v>
      </c>
      <c r="E209" s="277">
        <f t="shared" si="6"/>
        <v>7492</v>
      </c>
      <c r="F209" s="276">
        <f>'Bil 1 2008-2020'!Y209</f>
        <v>13429996.326652752</v>
      </c>
      <c r="G209" s="293">
        <f t="shared" si="7"/>
        <v>13437488.326652752</v>
      </c>
      <c r="I209" s="275"/>
      <c r="J209" s="362"/>
      <c r="K209" s="65"/>
      <c r="L209" s="65"/>
      <c r="M209" s="65"/>
      <c r="N209" s="66"/>
    </row>
    <row r="210" spans="1:14" ht="15">
      <c r="A210" s="274" t="s">
        <v>412</v>
      </c>
      <c r="B210" s="273" t="s">
        <v>413</v>
      </c>
      <c r="C210" s="91">
        <v>8831410.579486707</v>
      </c>
      <c r="D210" s="91">
        <f>'Bil 1 2008-2020'!W210</f>
        <v>8826813.579486707</v>
      </c>
      <c r="E210" s="277">
        <f t="shared" si="6"/>
        <v>-4597</v>
      </c>
      <c r="F210" s="276">
        <f>'Bil 1 2008-2020'!Y210</f>
        <v>9848623.579486707</v>
      </c>
      <c r="G210" s="293">
        <f t="shared" si="7"/>
        <v>9844026.579486707</v>
      </c>
      <c r="I210" s="275"/>
      <c r="J210" s="362"/>
      <c r="K210" s="65"/>
      <c r="L210" s="65"/>
      <c r="M210" s="65"/>
      <c r="N210" s="66"/>
    </row>
    <row r="211" spans="1:14" ht="15">
      <c r="A211" s="274" t="s">
        <v>414</v>
      </c>
      <c r="B211" s="273" t="s">
        <v>415</v>
      </c>
      <c r="C211" s="91">
        <v>226741187.41380233</v>
      </c>
      <c r="D211" s="91">
        <f>'Bil 1 2008-2020'!W211</f>
        <v>226563061.41380233</v>
      </c>
      <c r="E211" s="277">
        <f t="shared" si="6"/>
        <v>-178126</v>
      </c>
      <c r="F211" s="276">
        <f>'Bil 1 2008-2020'!Y211</f>
        <v>239028121.41380233</v>
      </c>
      <c r="G211" s="293">
        <f t="shared" si="7"/>
        <v>238849995.41380233</v>
      </c>
      <c r="I211" s="275"/>
      <c r="J211" s="362"/>
      <c r="K211" s="65"/>
      <c r="L211" s="65"/>
      <c r="M211" s="65"/>
      <c r="N211" s="66"/>
    </row>
    <row r="212" spans="1:14" ht="15">
      <c r="A212" s="274" t="s">
        <v>416</v>
      </c>
      <c r="B212" s="273" t="s">
        <v>417</v>
      </c>
      <c r="C212" s="91">
        <v>37705120.0830688</v>
      </c>
      <c r="D212" s="91">
        <f>'Bil 1 2008-2020'!W212</f>
        <v>37620798.0830688</v>
      </c>
      <c r="E212" s="277">
        <f t="shared" si="6"/>
        <v>-84322</v>
      </c>
      <c r="F212" s="276">
        <f>'Bil 1 2008-2020'!Y212</f>
        <v>41811365.0830688</v>
      </c>
      <c r="G212" s="293">
        <f t="shared" si="7"/>
        <v>41727043.0830688</v>
      </c>
      <c r="I212" s="275"/>
      <c r="J212" s="362"/>
      <c r="K212" s="65"/>
      <c r="L212" s="65"/>
      <c r="M212" s="65"/>
      <c r="N212" s="66"/>
    </row>
    <row r="213" spans="1:14" ht="15">
      <c r="A213" s="274" t="s">
        <v>418</v>
      </c>
      <c r="B213" s="273" t="s">
        <v>419</v>
      </c>
      <c r="C213" s="91">
        <v>25035826.998549</v>
      </c>
      <c r="D213" s="91">
        <f>'Bil 1 2008-2020'!W213</f>
        <v>25010602.998549</v>
      </c>
      <c r="E213" s="277">
        <f t="shared" si="6"/>
        <v>-25224</v>
      </c>
      <c r="F213" s="276">
        <f>'Bil 1 2008-2020'!Y213</f>
        <v>27452329.998549</v>
      </c>
      <c r="G213" s="293">
        <f t="shared" si="7"/>
        <v>27427105.998549</v>
      </c>
      <c r="I213" s="275"/>
      <c r="J213" s="362"/>
      <c r="K213" s="65"/>
      <c r="L213" s="65"/>
      <c r="M213" s="65"/>
      <c r="N213" s="66"/>
    </row>
    <row r="214" spans="1:14" ht="15">
      <c r="A214" s="274" t="s">
        <v>420</v>
      </c>
      <c r="B214" s="273" t="s">
        <v>421</v>
      </c>
      <c r="C214" s="91">
        <v>47198096.08352222</v>
      </c>
      <c r="D214" s="91">
        <f>'Bil 1 2008-2020'!W214</f>
        <v>47188574.08352222</v>
      </c>
      <c r="E214" s="277">
        <f t="shared" si="6"/>
        <v>-9522</v>
      </c>
      <c r="F214" s="276">
        <f>'Bil 1 2008-2020'!Y214</f>
        <v>58121080.08352222</v>
      </c>
      <c r="G214" s="293">
        <f t="shared" si="7"/>
        <v>58111558.08352222</v>
      </c>
      <c r="I214" s="275"/>
      <c r="J214" s="362"/>
      <c r="K214" s="65"/>
      <c r="L214" s="65"/>
      <c r="M214" s="65"/>
      <c r="N214" s="66"/>
    </row>
    <row r="215" spans="1:14" ht="15">
      <c r="A215" s="274" t="s">
        <v>422</v>
      </c>
      <c r="B215" s="273" t="s">
        <v>423</v>
      </c>
      <c r="C215" s="91">
        <v>20701440.275414877</v>
      </c>
      <c r="D215" s="91">
        <f>'Bil 1 2008-2020'!W215</f>
        <v>20669461.275414877</v>
      </c>
      <c r="E215" s="277">
        <f t="shared" si="6"/>
        <v>-31979</v>
      </c>
      <c r="F215" s="276">
        <f>'Bil 1 2008-2020'!Y215</f>
        <v>23428931.275414877</v>
      </c>
      <c r="G215" s="293">
        <f t="shared" si="7"/>
        <v>23396952.275414877</v>
      </c>
      <c r="I215" s="275"/>
      <c r="J215" s="362"/>
      <c r="K215" s="65"/>
      <c r="L215" s="65"/>
      <c r="M215" s="65"/>
      <c r="N215" s="66"/>
    </row>
    <row r="216" spans="1:14" ht="15">
      <c r="A216" s="274" t="s">
        <v>424</v>
      </c>
      <c r="B216" s="273" t="s">
        <v>425</v>
      </c>
      <c r="C216" s="91">
        <v>43329409.66981043</v>
      </c>
      <c r="D216" s="91">
        <f>'Bil 1 2008-2020'!W216</f>
        <v>43287919.66981043</v>
      </c>
      <c r="E216" s="277">
        <f t="shared" si="6"/>
        <v>-41490</v>
      </c>
      <c r="F216" s="276">
        <f>'Bil 1 2008-2020'!Y216</f>
        <v>49285371.66981043</v>
      </c>
      <c r="G216" s="293">
        <f t="shared" si="7"/>
        <v>49243881.66981043</v>
      </c>
      <c r="I216" s="275"/>
      <c r="J216" s="362"/>
      <c r="K216" s="65"/>
      <c r="L216" s="65"/>
      <c r="M216" s="65"/>
      <c r="N216" s="66"/>
    </row>
    <row r="217" spans="1:14" ht="15">
      <c r="A217" s="274" t="s">
        <v>426</v>
      </c>
      <c r="B217" s="273" t="s">
        <v>427</v>
      </c>
      <c r="C217" s="91">
        <v>8883878.576040622</v>
      </c>
      <c r="D217" s="91">
        <f>'Bil 1 2008-2020'!W217</f>
        <v>8876587.576040622</v>
      </c>
      <c r="E217" s="277">
        <f t="shared" si="6"/>
        <v>-7291</v>
      </c>
      <c r="F217" s="276">
        <f>'Bil 1 2008-2020'!Y217</f>
        <v>10265799.576040622</v>
      </c>
      <c r="G217" s="293">
        <f t="shared" si="7"/>
        <v>10258508.576040622</v>
      </c>
      <c r="I217" s="275"/>
      <c r="J217" s="362"/>
      <c r="K217" s="65"/>
      <c r="L217" s="65"/>
      <c r="M217" s="65"/>
      <c r="N217" s="66"/>
    </row>
    <row r="218" spans="1:14" ht="15">
      <c r="A218" s="274" t="s">
        <v>428</v>
      </c>
      <c r="B218" s="273" t="s">
        <v>429</v>
      </c>
      <c r="C218" s="91">
        <v>17183441.711798303</v>
      </c>
      <c r="D218" s="91">
        <f>'Bil 1 2008-2020'!W218</f>
        <v>17183816.711798303</v>
      </c>
      <c r="E218" s="277">
        <f t="shared" si="6"/>
        <v>375</v>
      </c>
      <c r="F218" s="276">
        <f>'Bil 1 2008-2020'!Y218</f>
        <v>21125704.711798303</v>
      </c>
      <c r="G218" s="293">
        <f t="shared" si="7"/>
        <v>21126079.711798303</v>
      </c>
      <c r="I218" s="275"/>
      <c r="J218" s="362"/>
      <c r="K218" s="65"/>
      <c r="L218" s="65"/>
      <c r="M218" s="65"/>
      <c r="N218" s="66"/>
    </row>
    <row r="219" spans="1:14" ht="15">
      <c r="A219" s="274" t="s">
        <v>430</v>
      </c>
      <c r="B219" s="273" t="s">
        <v>431</v>
      </c>
      <c r="C219" s="91">
        <v>14066002.474925173</v>
      </c>
      <c r="D219" s="91">
        <f>'Bil 1 2008-2020'!W219</f>
        <v>14050107.474925173</v>
      </c>
      <c r="E219" s="277">
        <f t="shared" si="6"/>
        <v>-15895</v>
      </c>
      <c r="F219" s="276">
        <f>'Bil 1 2008-2020'!Y219</f>
        <v>17013316.474925175</v>
      </c>
      <c r="G219" s="293">
        <f t="shared" si="7"/>
        <v>16997421.474925175</v>
      </c>
      <c r="I219" s="275"/>
      <c r="J219" s="362"/>
      <c r="K219" s="65"/>
      <c r="L219" s="65"/>
      <c r="M219" s="65"/>
      <c r="N219" s="66"/>
    </row>
    <row r="220" spans="1:14" ht="15">
      <c r="A220" s="274" t="s">
        <v>432</v>
      </c>
      <c r="B220" s="273" t="s">
        <v>433</v>
      </c>
      <c r="C220" s="91">
        <v>26424996.507028185</v>
      </c>
      <c r="D220" s="91">
        <f>'Bil 1 2008-2020'!W220</f>
        <v>26473706.507028185</v>
      </c>
      <c r="E220" s="277">
        <f t="shared" si="6"/>
        <v>48710</v>
      </c>
      <c r="F220" s="276">
        <f>'Bil 1 2008-2020'!Y220</f>
        <v>30841254.507028185</v>
      </c>
      <c r="G220" s="293">
        <f t="shared" si="7"/>
        <v>30889964.507028185</v>
      </c>
      <c r="I220" s="275"/>
      <c r="J220" s="362"/>
      <c r="K220" s="65"/>
      <c r="L220" s="65"/>
      <c r="M220" s="65"/>
      <c r="N220" s="66"/>
    </row>
    <row r="221" spans="1:14" ht="15">
      <c r="A221" s="274" t="s">
        <v>434</v>
      </c>
      <c r="B221" s="273" t="s">
        <v>435</v>
      </c>
      <c r="C221" s="91">
        <v>8809655.059943767</v>
      </c>
      <c r="D221" s="91">
        <f>'Bil 1 2008-2020'!W221</f>
        <v>8816085.059943767</v>
      </c>
      <c r="E221" s="277">
        <f t="shared" si="6"/>
        <v>6430</v>
      </c>
      <c r="F221" s="276">
        <f>'Bil 1 2008-2020'!Y221</f>
        <v>9689081.059943767</v>
      </c>
      <c r="G221" s="293">
        <f t="shared" si="7"/>
        <v>9695511.059943767</v>
      </c>
      <c r="I221" s="275"/>
      <c r="J221" s="362"/>
      <c r="K221" s="65"/>
      <c r="L221" s="65"/>
      <c r="M221" s="65"/>
      <c r="N221" s="66"/>
    </row>
    <row r="222" spans="1:14" ht="15">
      <c r="A222" s="274" t="s">
        <v>436</v>
      </c>
      <c r="B222" s="273" t="s">
        <v>437</v>
      </c>
      <c r="C222" s="91">
        <v>230633811.79849443</v>
      </c>
      <c r="D222" s="91">
        <f>'Bil 1 2008-2020'!W222</f>
        <v>230404894.79849443</v>
      </c>
      <c r="E222" s="277">
        <f t="shared" si="6"/>
        <v>-228917</v>
      </c>
      <c r="F222" s="276">
        <f>'Bil 1 2008-2020'!Y222</f>
        <v>240199548.79849443</v>
      </c>
      <c r="G222" s="293">
        <f t="shared" si="7"/>
        <v>239970631.79849443</v>
      </c>
      <c r="I222" s="275"/>
      <c r="J222" s="362"/>
      <c r="K222" s="65"/>
      <c r="L222" s="65"/>
      <c r="M222" s="65"/>
      <c r="N222" s="66"/>
    </row>
    <row r="223" spans="1:14" ht="15">
      <c r="A223" s="274" t="s">
        <v>438</v>
      </c>
      <c r="B223" s="273" t="s">
        <v>439</v>
      </c>
      <c r="C223" s="91">
        <v>39410342.686859496</v>
      </c>
      <c r="D223" s="91">
        <f>'Bil 1 2008-2020'!W223</f>
        <v>39352465.686859496</v>
      </c>
      <c r="E223" s="277">
        <f t="shared" si="6"/>
        <v>-57877</v>
      </c>
      <c r="F223" s="276">
        <f>'Bil 1 2008-2020'!Y223</f>
        <v>44229882.686859496</v>
      </c>
      <c r="G223" s="293">
        <f t="shared" si="7"/>
        <v>44172005.686859496</v>
      </c>
      <c r="I223" s="275"/>
      <c r="J223" s="362"/>
      <c r="K223" s="65"/>
      <c r="L223" s="65"/>
      <c r="M223" s="65"/>
      <c r="N223" s="66"/>
    </row>
    <row r="224" spans="1:14" ht="15">
      <c r="A224" s="274" t="s">
        <v>440</v>
      </c>
      <c r="B224" s="273" t="s">
        <v>441</v>
      </c>
      <c r="C224" s="91">
        <v>20355744.449170202</v>
      </c>
      <c r="D224" s="91">
        <f>'Bil 1 2008-2020'!W224</f>
        <v>20349155.449170202</v>
      </c>
      <c r="E224" s="277">
        <f t="shared" si="6"/>
        <v>-6589</v>
      </c>
      <c r="F224" s="276">
        <f>'Bil 1 2008-2020'!Y224</f>
        <v>23199301.449170202</v>
      </c>
      <c r="G224" s="293">
        <f t="shared" si="7"/>
        <v>23192712.449170202</v>
      </c>
      <c r="I224" s="275"/>
      <c r="J224" s="362"/>
      <c r="K224" s="65"/>
      <c r="L224" s="65"/>
      <c r="M224" s="65"/>
      <c r="N224" s="66"/>
    </row>
    <row r="225" spans="1:14" ht="15">
      <c r="A225" s="274" t="s">
        <v>442</v>
      </c>
      <c r="B225" s="273" t="s">
        <v>443</v>
      </c>
      <c r="C225" s="91">
        <v>43573076.66645503</v>
      </c>
      <c r="D225" s="91">
        <f>'Bil 1 2008-2020'!W225</f>
        <v>43588647.66645503</v>
      </c>
      <c r="E225" s="277">
        <f t="shared" si="6"/>
        <v>15571</v>
      </c>
      <c r="F225" s="276">
        <f>'Bil 1 2008-2020'!Y225</f>
        <v>49499751.66645503</v>
      </c>
      <c r="G225" s="293">
        <f t="shared" si="7"/>
        <v>49515322.66645503</v>
      </c>
      <c r="I225" s="275"/>
      <c r="J225" s="362"/>
      <c r="K225" s="65"/>
      <c r="L225" s="65"/>
      <c r="M225" s="65"/>
      <c r="N225" s="66"/>
    </row>
    <row r="226" spans="1:14" ht="15">
      <c r="A226" s="274" t="s">
        <v>444</v>
      </c>
      <c r="B226" s="273" t="s">
        <v>445</v>
      </c>
      <c r="C226" s="91">
        <v>22101775.296091393</v>
      </c>
      <c r="D226" s="91">
        <f>'Bil 1 2008-2020'!W226</f>
        <v>22051328.296091393</v>
      </c>
      <c r="E226" s="277">
        <f t="shared" si="6"/>
        <v>-50447</v>
      </c>
      <c r="F226" s="276">
        <f>'Bil 1 2008-2020'!Y226</f>
        <v>26122697.296091393</v>
      </c>
      <c r="G226" s="293">
        <f t="shared" si="7"/>
        <v>26072250.296091393</v>
      </c>
      <c r="I226" s="275"/>
      <c r="J226" s="362"/>
      <c r="K226" s="65"/>
      <c r="L226" s="65"/>
      <c r="M226" s="65"/>
      <c r="N226" s="66"/>
    </row>
    <row r="227" spans="1:14" ht="15">
      <c r="A227" s="274" t="s">
        <v>446</v>
      </c>
      <c r="B227" s="273" t="s">
        <v>447</v>
      </c>
      <c r="C227" s="91">
        <v>12065384.755690567</v>
      </c>
      <c r="D227" s="91">
        <f>'Bil 1 2008-2020'!W227</f>
        <v>12040512.755690567</v>
      </c>
      <c r="E227" s="277">
        <f t="shared" si="6"/>
        <v>-24872</v>
      </c>
      <c r="F227" s="276">
        <f>'Bil 1 2008-2020'!Y227</f>
        <v>13634521.755690567</v>
      </c>
      <c r="G227" s="293">
        <f t="shared" si="7"/>
        <v>13609649.755690567</v>
      </c>
      <c r="I227" s="275"/>
      <c r="J227" s="362"/>
      <c r="K227" s="65"/>
      <c r="L227" s="65"/>
      <c r="M227" s="65"/>
      <c r="N227" s="66"/>
    </row>
    <row r="228" spans="1:14" ht="15">
      <c r="A228" s="274" t="s">
        <v>448</v>
      </c>
      <c r="B228" s="273" t="s">
        <v>449</v>
      </c>
      <c r="C228" s="91">
        <v>34820352.047429025</v>
      </c>
      <c r="D228" s="91">
        <f>'Bil 1 2008-2020'!W228</f>
        <v>34876030.047429025</v>
      </c>
      <c r="E228" s="277">
        <f t="shared" si="6"/>
        <v>55678</v>
      </c>
      <c r="F228" s="276">
        <f>'Bil 1 2008-2020'!Y228</f>
        <v>40239781.047429025</v>
      </c>
      <c r="G228" s="293">
        <f t="shared" si="7"/>
        <v>40295459.047429025</v>
      </c>
      <c r="I228" s="275"/>
      <c r="J228" s="362"/>
      <c r="K228" s="65"/>
      <c r="L228" s="65"/>
      <c r="M228" s="65"/>
      <c r="N228" s="66"/>
    </row>
    <row r="229" spans="1:14" ht="15">
      <c r="A229" s="274" t="s">
        <v>450</v>
      </c>
      <c r="B229" s="273" t="s">
        <v>451</v>
      </c>
      <c r="C229" s="91">
        <v>23008978.29545659</v>
      </c>
      <c r="D229" s="91">
        <f>'Bil 1 2008-2020'!W229</f>
        <v>23017206.29545659</v>
      </c>
      <c r="E229" s="277">
        <f t="shared" si="6"/>
        <v>8228</v>
      </c>
      <c r="F229" s="276">
        <f>'Bil 1 2008-2020'!Y229</f>
        <v>27816372.29545659</v>
      </c>
      <c r="G229" s="293">
        <f t="shared" si="7"/>
        <v>27824600.29545659</v>
      </c>
      <c r="I229" s="275"/>
      <c r="J229" s="362"/>
      <c r="K229" s="65"/>
      <c r="L229" s="65"/>
      <c r="M229" s="65"/>
      <c r="N229" s="66"/>
    </row>
    <row r="230" spans="1:14" ht="15">
      <c r="A230" s="274" t="s">
        <v>452</v>
      </c>
      <c r="B230" s="273" t="s">
        <v>453</v>
      </c>
      <c r="C230" s="91">
        <v>36508251.710075244</v>
      </c>
      <c r="D230" s="91">
        <f>'Bil 1 2008-2020'!W230</f>
        <v>36384955.710075244</v>
      </c>
      <c r="E230" s="277">
        <f t="shared" si="6"/>
        <v>-123296</v>
      </c>
      <c r="F230" s="276">
        <f>'Bil 1 2008-2020'!Y230</f>
        <v>41765919.710075244</v>
      </c>
      <c r="G230" s="293">
        <f t="shared" si="7"/>
        <v>41642623.710075244</v>
      </c>
      <c r="I230" s="275"/>
      <c r="J230" s="362"/>
      <c r="K230" s="65"/>
      <c r="L230" s="65"/>
      <c r="M230" s="65"/>
      <c r="N230" s="66"/>
    </row>
    <row r="231" spans="1:14" ht="15">
      <c r="A231" s="274" t="s">
        <v>454</v>
      </c>
      <c r="B231" s="273" t="s">
        <v>455</v>
      </c>
      <c r="C231" s="91">
        <v>25246210.767117064</v>
      </c>
      <c r="D231" s="91">
        <f>'Bil 1 2008-2020'!W231</f>
        <v>25175769.767117064</v>
      </c>
      <c r="E231" s="277">
        <f t="shared" si="6"/>
        <v>-70441</v>
      </c>
      <c r="F231" s="276">
        <f>'Bil 1 2008-2020'!Y231</f>
        <v>29348953.767117064</v>
      </c>
      <c r="G231" s="293">
        <f t="shared" si="7"/>
        <v>29278512.767117064</v>
      </c>
      <c r="I231" s="275"/>
      <c r="J231" s="362"/>
      <c r="K231" s="65"/>
      <c r="L231" s="65"/>
      <c r="M231" s="65"/>
      <c r="N231" s="66"/>
    </row>
    <row r="232" spans="1:14" ht="15">
      <c r="A232" s="274" t="s">
        <v>456</v>
      </c>
      <c r="B232" s="273" t="s">
        <v>457</v>
      </c>
      <c r="C232" s="91">
        <v>15955757.665185444</v>
      </c>
      <c r="D232" s="91">
        <f>'Bil 1 2008-2020'!W232</f>
        <v>15924469.665185444</v>
      </c>
      <c r="E232" s="277">
        <f t="shared" si="6"/>
        <v>-31288</v>
      </c>
      <c r="F232" s="276">
        <f>'Bil 1 2008-2020'!Y232</f>
        <v>16953298.665185444</v>
      </c>
      <c r="G232" s="293">
        <f t="shared" si="7"/>
        <v>16922010.665185444</v>
      </c>
      <c r="I232" s="275"/>
      <c r="J232" s="362"/>
      <c r="K232" s="65"/>
      <c r="L232" s="65"/>
      <c r="M232" s="65"/>
      <c r="N232" s="66"/>
    </row>
    <row r="233" spans="1:14" ht="15">
      <c r="A233" s="274" t="s">
        <v>458</v>
      </c>
      <c r="B233" s="273" t="s">
        <v>459</v>
      </c>
      <c r="C233" s="91">
        <v>19124697.982225437</v>
      </c>
      <c r="D233" s="91">
        <f>'Bil 1 2008-2020'!W233</f>
        <v>19124965.982225437</v>
      </c>
      <c r="E233" s="277">
        <f t="shared" si="6"/>
        <v>268</v>
      </c>
      <c r="F233" s="276">
        <f>'Bil 1 2008-2020'!Y233</f>
        <v>22102825.982225437</v>
      </c>
      <c r="G233" s="293">
        <f t="shared" si="7"/>
        <v>22103093.982225437</v>
      </c>
      <c r="I233" s="275"/>
      <c r="J233" s="362"/>
      <c r="K233" s="65"/>
      <c r="L233" s="65"/>
      <c r="M233" s="65"/>
      <c r="N233" s="66"/>
    </row>
    <row r="234" spans="1:14" ht="15">
      <c r="A234" s="274" t="s">
        <v>460</v>
      </c>
      <c r="B234" s="273" t="s">
        <v>461</v>
      </c>
      <c r="C234" s="91">
        <v>21117736.759771455</v>
      </c>
      <c r="D234" s="91">
        <f>'Bil 1 2008-2020'!W234</f>
        <v>21095234.759771455</v>
      </c>
      <c r="E234" s="277">
        <f t="shared" si="6"/>
        <v>-22502</v>
      </c>
      <c r="F234" s="276">
        <f>'Bil 1 2008-2020'!Y234</f>
        <v>25271291.759771455</v>
      </c>
      <c r="G234" s="293">
        <f t="shared" si="7"/>
        <v>25248789.759771455</v>
      </c>
      <c r="I234" s="275"/>
      <c r="J234" s="362"/>
      <c r="K234" s="65"/>
      <c r="L234" s="65"/>
      <c r="M234" s="65"/>
      <c r="N234" s="66"/>
    </row>
    <row r="235" spans="1:14" ht="15">
      <c r="A235" s="274" t="s">
        <v>462</v>
      </c>
      <c r="B235" s="273" t="s">
        <v>463</v>
      </c>
      <c r="C235" s="91">
        <v>44702883.45832952</v>
      </c>
      <c r="D235" s="91">
        <f>'Bil 1 2008-2020'!W235</f>
        <v>44712324.45832952</v>
      </c>
      <c r="E235" s="277">
        <f t="shared" si="6"/>
        <v>9441</v>
      </c>
      <c r="F235" s="276">
        <f>'Bil 1 2008-2020'!Y235</f>
        <v>52778492.45832952</v>
      </c>
      <c r="G235" s="293">
        <f t="shared" si="7"/>
        <v>52787933.45832952</v>
      </c>
      <c r="I235" s="275"/>
      <c r="J235" s="362"/>
      <c r="K235" s="65"/>
      <c r="L235" s="65"/>
      <c r="M235" s="65"/>
      <c r="N235" s="66"/>
    </row>
    <row r="236" spans="1:14" ht="15">
      <c r="A236" s="274" t="s">
        <v>464</v>
      </c>
      <c r="B236" s="273" t="s">
        <v>465</v>
      </c>
      <c r="C236" s="91">
        <v>109466238.87231334</v>
      </c>
      <c r="D236" s="91">
        <f>'Bil 1 2008-2020'!W236</f>
        <v>109314871.87231334</v>
      </c>
      <c r="E236" s="277">
        <f t="shared" si="6"/>
        <v>-151367</v>
      </c>
      <c r="F236" s="276">
        <f>'Bil 1 2008-2020'!Y236</f>
        <v>117589873.87231334</v>
      </c>
      <c r="G236" s="293">
        <f t="shared" si="7"/>
        <v>117438506.87231334</v>
      </c>
      <c r="I236" s="275"/>
      <c r="J236" s="362"/>
      <c r="K236" s="65"/>
      <c r="L236" s="65"/>
      <c r="M236" s="65"/>
      <c r="N236" s="66"/>
    </row>
    <row r="237" spans="1:14" ht="15">
      <c r="A237" s="274" t="s">
        <v>466</v>
      </c>
      <c r="B237" s="273" t="s">
        <v>467</v>
      </c>
      <c r="C237" s="91">
        <v>95967455.31767473</v>
      </c>
      <c r="D237" s="91">
        <f>'Bil 1 2008-2020'!W237</f>
        <v>95815852.31767473</v>
      </c>
      <c r="E237" s="277">
        <f t="shared" si="6"/>
        <v>-151603</v>
      </c>
      <c r="F237" s="276">
        <f>'Bil 1 2008-2020'!Y237</f>
        <v>101673751.31767473</v>
      </c>
      <c r="G237" s="293">
        <f t="shared" si="7"/>
        <v>101522148.31767473</v>
      </c>
      <c r="I237" s="275"/>
      <c r="J237" s="362"/>
      <c r="K237" s="65"/>
      <c r="L237" s="65"/>
      <c r="M237" s="65"/>
      <c r="N237" s="66"/>
    </row>
    <row r="238" spans="1:14" ht="15">
      <c r="A238" s="274" t="s">
        <v>468</v>
      </c>
      <c r="B238" s="273" t="s">
        <v>469</v>
      </c>
      <c r="C238" s="91">
        <v>23766463.63943048</v>
      </c>
      <c r="D238" s="91">
        <f>'Bil 1 2008-2020'!W238</f>
        <v>23721890.63943048</v>
      </c>
      <c r="E238" s="277">
        <f t="shared" si="6"/>
        <v>-44573</v>
      </c>
      <c r="F238" s="276">
        <f>'Bil 1 2008-2020'!Y238</f>
        <v>27969978.63943048</v>
      </c>
      <c r="G238" s="293">
        <f t="shared" si="7"/>
        <v>27925405.63943048</v>
      </c>
      <c r="I238" s="275"/>
      <c r="J238" s="362"/>
      <c r="K238" s="65"/>
      <c r="L238" s="65"/>
      <c r="M238" s="65"/>
      <c r="N238" s="66"/>
    </row>
    <row r="239" spans="1:14" ht="15">
      <c r="A239" s="274" t="s">
        <v>470</v>
      </c>
      <c r="B239" s="273" t="s">
        <v>471</v>
      </c>
      <c r="C239" s="91">
        <v>28469785.19833135</v>
      </c>
      <c r="D239" s="91">
        <f>'Bil 1 2008-2020'!W239</f>
        <v>28429705.19833135</v>
      </c>
      <c r="E239" s="277">
        <f t="shared" si="6"/>
        <v>-40080</v>
      </c>
      <c r="F239" s="276">
        <f>'Bil 1 2008-2020'!Y239</f>
        <v>33315814.19833135</v>
      </c>
      <c r="G239" s="293">
        <f t="shared" si="7"/>
        <v>33275734.19833135</v>
      </c>
      <c r="I239" s="275"/>
      <c r="J239" s="362"/>
      <c r="K239" s="65"/>
      <c r="L239" s="65"/>
      <c r="M239" s="65"/>
      <c r="N239" s="66"/>
    </row>
    <row r="240" spans="1:14" ht="15">
      <c r="A240" s="274" t="s">
        <v>472</v>
      </c>
      <c r="B240" s="273" t="s">
        <v>473</v>
      </c>
      <c r="C240" s="91">
        <v>37698493.44617753</v>
      </c>
      <c r="D240" s="91">
        <f>'Bil 1 2008-2020'!W240</f>
        <v>37667272.44617753</v>
      </c>
      <c r="E240" s="277">
        <f t="shared" si="6"/>
        <v>-31221</v>
      </c>
      <c r="F240" s="276">
        <f>'Bil 1 2008-2020'!Y240</f>
        <v>44505741.44617753</v>
      </c>
      <c r="G240" s="293">
        <f t="shared" si="7"/>
        <v>44474520.44617753</v>
      </c>
      <c r="I240" s="275"/>
      <c r="J240" s="362"/>
      <c r="K240" s="65"/>
      <c r="L240" s="65"/>
      <c r="M240" s="65"/>
      <c r="N240" s="66"/>
    </row>
    <row r="241" spans="1:14" ht="15">
      <c r="A241" s="274" t="s">
        <v>474</v>
      </c>
      <c r="B241" s="273" t="s">
        <v>475</v>
      </c>
      <c r="C241" s="91">
        <v>46120871.965901844</v>
      </c>
      <c r="D241" s="91">
        <f>'Bil 1 2008-2020'!W241</f>
        <v>46047869.965901844</v>
      </c>
      <c r="E241" s="277">
        <f t="shared" si="6"/>
        <v>-73002</v>
      </c>
      <c r="F241" s="276">
        <f>'Bil 1 2008-2020'!Y241</f>
        <v>51721344.965901844</v>
      </c>
      <c r="G241" s="293">
        <f t="shared" si="7"/>
        <v>51648342.965901844</v>
      </c>
      <c r="I241" s="275"/>
      <c r="J241" s="362"/>
      <c r="K241" s="65"/>
      <c r="L241" s="65"/>
      <c r="M241" s="65"/>
      <c r="N241" s="66"/>
    </row>
    <row r="242" spans="1:14" ht="15">
      <c r="A242" s="274" t="s">
        <v>476</v>
      </c>
      <c r="B242" s="273" t="s">
        <v>477</v>
      </c>
      <c r="C242" s="91">
        <v>11464963.6533962</v>
      </c>
      <c r="D242" s="91">
        <f>'Bil 1 2008-2020'!W242</f>
        <v>11449983.6533962</v>
      </c>
      <c r="E242" s="277">
        <f t="shared" si="6"/>
        <v>-14980</v>
      </c>
      <c r="F242" s="276">
        <f>'Bil 1 2008-2020'!Y242</f>
        <v>12812156.6533962</v>
      </c>
      <c r="G242" s="293">
        <f t="shared" si="7"/>
        <v>12797176.6533962</v>
      </c>
      <c r="I242" s="275"/>
      <c r="J242" s="362"/>
      <c r="K242" s="65"/>
      <c r="L242" s="65"/>
      <c r="M242" s="65"/>
      <c r="N242" s="66"/>
    </row>
    <row r="243" spans="1:14" ht="15">
      <c r="A243" s="274" t="s">
        <v>478</v>
      </c>
      <c r="B243" s="273" t="s">
        <v>479</v>
      </c>
      <c r="C243" s="91">
        <v>16409914.011698544</v>
      </c>
      <c r="D243" s="91">
        <f>'Bil 1 2008-2020'!W243</f>
        <v>16389440.011698544</v>
      </c>
      <c r="E243" s="277">
        <f t="shared" si="6"/>
        <v>-20474</v>
      </c>
      <c r="F243" s="276">
        <f>'Bil 1 2008-2020'!Y243</f>
        <v>18265053.011698544</v>
      </c>
      <c r="G243" s="293">
        <f t="shared" si="7"/>
        <v>18244579.011698544</v>
      </c>
      <c r="I243" s="275"/>
      <c r="J243" s="362"/>
      <c r="K243" s="65"/>
      <c r="L243" s="65"/>
      <c r="M243" s="65"/>
      <c r="N243" s="66"/>
    </row>
    <row r="244" spans="1:14" ht="15">
      <c r="A244" s="274" t="s">
        <v>480</v>
      </c>
      <c r="B244" s="273" t="s">
        <v>481</v>
      </c>
      <c r="C244" s="91">
        <v>19229335.997098017</v>
      </c>
      <c r="D244" s="91">
        <f>'Bil 1 2008-2020'!W244</f>
        <v>19214649.997098017</v>
      </c>
      <c r="E244" s="277">
        <f t="shared" si="6"/>
        <v>-14686</v>
      </c>
      <c r="F244" s="276">
        <f>'Bil 1 2008-2020'!Y244</f>
        <v>21649756.997098017</v>
      </c>
      <c r="G244" s="293">
        <f t="shared" si="7"/>
        <v>21635070.997098017</v>
      </c>
      <c r="I244" s="275"/>
      <c r="J244" s="362"/>
      <c r="K244" s="65"/>
      <c r="L244" s="65"/>
      <c r="M244" s="65"/>
      <c r="N244" s="66"/>
    </row>
    <row r="245" spans="1:14" ht="15">
      <c r="A245" s="274" t="s">
        <v>482</v>
      </c>
      <c r="B245" s="273" t="s">
        <v>483</v>
      </c>
      <c r="C245" s="91">
        <v>19029011.566971965</v>
      </c>
      <c r="D245" s="91">
        <f>'Bil 1 2008-2020'!W245</f>
        <v>19019475.566971965</v>
      </c>
      <c r="E245" s="277">
        <f t="shared" si="6"/>
        <v>-9536</v>
      </c>
      <c r="F245" s="276">
        <f>'Bil 1 2008-2020'!Y245</f>
        <v>21818787.566971965</v>
      </c>
      <c r="G245" s="293">
        <f t="shared" si="7"/>
        <v>21809251.566971965</v>
      </c>
      <c r="I245" s="275"/>
      <c r="J245" s="362"/>
      <c r="K245" s="65"/>
      <c r="L245" s="65"/>
      <c r="M245" s="65"/>
      <c r="N245" s="66"/>
    </row>
    <row r="246" spans="1:14" ht="15">
      <c r="A246" s="274" t="s">
        <v>484</v>
      </c>
      <c r="B246" s="273" t="s">
        <v>485</v>
      </c>
      <c r="C246" s="91">
        <v>34784832.37707443</v>
      </c>
      <c r="D246" s="91">
        <f>'Bil 1 2008-2020'!W246</f>
        <v>34771906.37707443</v>
      </c>
      <c r="E246" s="277">
        <f t="shared" si="6"/>
        <v>-12926</v>
      </c>
      <c r="F246" s="276">
        <f>'Bil 1 2008-2020'!Y246</f>
        <v>39630211.37707443</v>
      </c>
      <c r="G246" s="293">
        <f t="shared" si="7"/>
        <v>39617285.37707443</v>
      </c>
      <c r="I246" s="275"/>
      <c r="J246" s="362"/>
      <c r="K246" s="65"/>
      <c r="L246" s="65"/>
      <c r="M246" s="65"/>
      <c r="N246" s="66"/>
    </row>
    <row r="247" spans="1:14" ht="15">
      <c r="A247" s="274" t="s">
        <v>486</v>
      </c>
      <c r="B247" s="273" t="s">
        <v>487</v>
      </c>
      <c r="C247" s="91">
        <v>168797346.2800398</v>
      </c>
      <c r="D247" s="91">
        <f>'Bil 1 2008-2020'!W247</f>
        <v>168750697.2800398</v>
      </c>
      <c r="E247" s="277">
        <f t="shared" si="6"/>
        <v>-46649</v>
      </c>
      <c r="F247" s="276">
        <f>'Bil 1 2008-2020'!Y247</f>
        <v>186358544.2800398</v>
      </c>
      <c r="G247" s="293">
        <f t="shared" si="7"/>
        <v>186311895.2800398</v>
      </c>
      <c r="I247" s="275"/>
      <c r="J247" s="362"/>
      <c r="K247" s="65"/>
      <c r="L247" s="65"/>
      <c r="M247" s="65"/>
      <c r="N247" s="66"/>
    </row>
    <row r="248" spans="1:14" ht="15">
      <c r="A248" s="274" t="s">
        <v>489</v>
      </c>
      <c r="B248" s="273" t="s">
        <v>490</v>
      </c>
      <c r="C248" s="91">
        <v>66594574.492336944</v>
      </c>
      <c r="D248" s="91">
        <f>'Bil 1 2008-2020'!W248</f>
        <v>66587306.492336944</v>
      </c>
      <c r="E248" s="277">
        <f t="shared" si="6"/>
        <v>-7268</v>
      </c>
      <c r="F248" s="276">
        <f>'Bil 1 2008-2020'!Y248</f>
        <v>75010433.49233694</v>
      </c>
      <c r="G248" s="293">
        <f t="shared" si="7"/>
        <v>75003165.49233694</v>
      </c>
      <c r="I248" s="275"/>
      <c r="J248" s="362"/>
      <c r="K248" s="65"/>
      <c r="L248" s="65"/>
      <c r="M248" s="65"/>
      <c r="N248" s="66"/>
    </row>
    <row r="249" spans="1:14" ht="15">
      <c r="A249" s="274" t="s">
        <v>491</v>
      </c>
      <c r="B249" s="273" t="s">
        <v>492</v>
      </c>
      <c r="C249" s="91">
        <v>49470919.71642329</v>
      </c>
      <c r="D249" s="91">
        <f>'Bil 1 2008-2020'!W249</f>
        <v>49602247.71642329</v>
      </c>
      <c r="E249" s="277">
        <f t="shared" si="6"/>
        <v>131328</v>
      </c>
      <c r="F249" s="276">
        <f>'Bil 1 2008-2020'!Y249</f>
        <v>54759549.71642329</v>
      </c>
      <c r="G249" s="293">
        <f t="shared" si="7"/>
        <v>54890877.71642329</v>
      </c>
      <c r="I249" s="275"/>
      <c r="J249" s="362"/>
      <c r="K249" s="65"/>
      <c r="L249" s="65"/>
      <c r="M249" s="65"/>
      <c r="N249" s="66"/>
    </row>
    <row r="250" spans="1:14" ht="15">
      <c r="A250" s="274" t="s">
        <v>493</v>
      </c>
      <c r="B250" s="273" t="s">
        <v>494</v>
      </c>
      <c r="C250" s="91">
        <v>48480874.66309963</v>
      </c>
      <c r="D250" s="91">
        <f>'Bil 1 2008-2020'!W250</f>
        <v>48476512.66309963</v>
      </c>
      <c r="E250" s="277">
        <f t="shared" si="6"/>
        <v>-4362</v>
      </c>
      <c r="F250" s="276">
        <f>'Bil 1 2008-2020'!Y250</f>
        <v>53176348.66309963</v>
      </c>
      <c r="G250" s="293">
        <f t="shared" si="7"/>
        <v>53171986.66309963</v>
      </c>
      <c r="I250" s="275"/>
      <c r="J250" s="362"/>
      <c r="K250" s="65"/>
      <c r="L250" s="65"/>
      <c r="M250" s="65"/>
      <c r="N250" s="66"/>
    </row>
    <row r="251" spans="1:14" ht="15">
      <c r="A251" s="274" t="s">
        <v>495</v>
      </c>
      <c r="B251" s="273" t="s">
        <v>496</v>
      </c>
      <c r="C251" s="91">
        <v>75602584.55545475</v>
      </c>
      <c r="D251" s="91">
        <f>'Bil 1 2008-2020'!W251</f>
        <v>75610961.55545475</v>
      </c>
      <c r="E251" s="277">
        <f t="shared" si="6"/>
        <v>8377</v>
      </c>
      <c r="F251" s="276">
        <f>'Bil 1 2008-2020'!Y251</f>
        <v>83123327.55545475</v>
      </c>
      <c r="G251" s="293">
        <f t="shared" si="7"/>
        <v>83131704.55545475</v>
      </c>
      <c r="I251" s="275"/>
      <c r="J251" s="362"/>
      <c r="K251" s="65"/>
      <c r="L251" s="65"/>
      <c r="M251" s="65"/>
      <c r="N251" s="66"/>
    </row>
    <row r="252" spans="1:14" ht="15">
      <c r="A252" s="274" t="s">
        <v>497</v>
      </c>
      <c r="B252" s="273" t="s">
        <v>498</v>
      </c>
      <c r="C252" s="91">
        <v>14935442.61494512</v>
      </c>
      <c r="D252" s="91">
        <f>'Bil 1 2008-2020'!W252</f>
        <v>14938337.61494512</v>
      </c>
      <c r="E252" s="277">
        <f t="shared" si="6"/>
        <v>2895</v>
      </c>
      <c r="F252" s="276">
        <f>'Bil 1 2008-2020'!Y252</f>
        <v>15501977.61494512</v>
      </c>
      <c r="G252" s="293">
        <f t="shared" si="7"/>
        <v>15504872.61494512</v>
      </c>
      <c r="I252" s="275"/>
      <c r="J252" s="362"/>
      <c r="K252" s="65"/>
      <c r="L252" s="65"/>
      <c r="M252" s="65"/>
      <c r="N252" s="66"/>
    </row>
    <row r="253" spans="1:14" ht="15">
      <c r="A253" s="274" t="s">
        <v>499</v>
      </c>
      <c r="B253" s="273" t="s">
        <v>500</v>
      </c>
      <c r="C253" s="91">
        <v>30878301.069284458</v>
      </c>
      <c r="D253" s="91">
        <f>'Bil 1 2008-2020'!W253</f>
        <v>30883461.069284458</v>
      </c>
      <c r="E253" s="277">
        <f t="shared" si="6"/>
        <v>5160</v>
      </c>
      <c r="F253" s="276">
        <f>'Bil 1 2008-2020'!Y253</f>
        <v>37700159.069284454</v>
      </c>
      <c r="G253" s="293">
        <f t="shared" si="7"/>
        <v>37705319.069284454</v>
      </c>
      <c r="I253" s="275"/>
      <c r="J253" s="362"/>
      <c r="K253" s="65"/>
      <c r="L253" s="65"/>
      <c r="M253" s="65"/>
      <c r="N253" s="66"/>
    </row>
    <row r="254" spans="1:14" ht="15">
      <c r="A254" s="274" t="s">
        <v>501</v>
      </c>
      <c r="B254" s="273" t="s">
        <v>502</v>
      </c>
      <c r="C254" s="91">
        <v>43775882.736918435</v>
      </c>
      <c r="D254" s="91">
        <f>'Bil 1 2008-2020'!W254</f>
        <v>43784685.736918435</v>
      </c>
      <c r="E254" s="277">
        <f t="shared" si="6"/>
        <v>8803</v>
      </c>
      <c r="F254" s="276">
        <f>'Bil 1 2008-2020'!Y254</f>
        <v>48887317.736918435</v>
      </c>
      <c r="G254" s="293">
        <f t="shared" si="7"/>
        <v>48896120.736918435</v>
      </c>
      <c r="I254" s="275"/>
      <c r="J254" s="362"/>
      <c r="K254" s="65"/>
      <c r="L254" s="65"/>
      <c r="M254" s="65"/>
      <c r="N254" s="66"/>
    </row>
    <row r="255" spans="1:14" ht="15">
      <c r="A255" s="274" t="s">
        <v>503</v>
      </c>
      <c r="B255" s="273" t="s">
        <v>504</v>
      </c>
      <c r="C255" s="91">
        <v>168796519.9171124</v>
      </c>
      <c r="D255" s="91">
        <f>'Bil 1 2008-2020'!W255</f>
        <v>168848820.9171124</v>
      </c>
      <c r="E255" s="277">
        <f t="shared" si="6"/>
        <v>52301</v>
      </c>
      <c r="F255" s="276">
        <f>'Bil 1 2008-2020'!Y255</f>
        <v>186145469.9171124</v>
      </c>
      <c r="G255" s="293">
        <f t="shared" si="7"/>
        <v>186197770.9171124</v>
      </c>
      <c r="I255" s="275"/>
      <c r="J255" s="362"/>
      <c r="K255" s="65"/>
      <c r="L255" s="65"/>
      <c r="M255" s="65"/>
      <c r="N255" s="66"/>
    </row>
    <row r="256" spans="1:14" ht="15">
      <c r="A256" s="274" t="s">
        <v>505</v>
      </c>
      <c r="B256" s="273" t="s">
        <v>506</v>
      </c>
      <c r="C256" s="91">
        <v>34601119.908406615</v>
      </c>
      <c r="D256" s="91">
        <f>'Bil 1 2008-2020'!W256</f>
        <v>34605531.908406615</v>
      </c>
      <c r="E256" s="277">
        <f t="shared" si="6"/>
        <v>4412</v>
      </c>
      <c r="F256" s="276">
        <f>'Bil 1 2008-2020'!Y256</f>
        <v>36772733.908406615</v>
      </c>
      <c r="G256" s="293">
        <f t="shared" si="7"/>
        <v>36777145.908406615</v>
      </c>
      <c r="I256" s="275"/>
      <c r="J256" s="362"/>
      <c r="K256" s="65"/>
      <c r="L256" s="65"/>
      <c r="M256" s="65"/>
      <c r="N256" s="66"/>
    </row>
    <row r="257" spans="1:14" ht="15">
      <c r="A257" s="274" t="s">
        <v>507</v>
      </c>
      <c r="B257" s="273" t="s">
        <v>488</v>
      </c>
      <c r="C257" s="91">
        <v>30402985.35267976</v>
      </c>
      <c r="D257" s="91">
        <f>'Bil 1 2008-2020'!W257</f>
        <v>30413048.35267976</v>
      </c>
      <c r="E257" s="277">
        <f t="shared" si="6"/>
        <v>10063</v>
      </c>
      <c r="F257" s="276">
        <f>'Bil 1 2008-2020'!Y257</f>
        <v>31777789.35267976</v>
      </c>
      <c r="G257" s="293">
        <f t="shared" si="7"/>
        <v>31787852.35267976</v>
      </c>
      <c r="I257" s="275"/>
      <c r="J257" s="362"/>
      <c r="K257" s="65"/>
      <c r="L257" s="65"/>
      <c r="M257" s="65"/>
      <c r="N257" s="66"/>
    </row>
    <row r="258" spans="1:14" ht="15">
      <c r="A258" s="274" t="s">
        <v>508</v>
      </c>
      <c r="B258" s="273" t="s">
        <v>509</v>
      </c>
      <c r="C258" s="91">
        <v>105462033.91194333</v>
      </c>
      <c r="D258" s="91">
        <f>'Bil 1 2008-2020'!W258</f>
        <v>105414612.91194333</v>
      </c>
      <c r="E258" s="277">
        <f t="shared" si="6"/>
        <v>-47421</v>
      </c>
      <c r="F258" s="276">
        <f>'Bil 1 2008-2020'!Y258</f>
        <v>116567791.91194333</v>
      </c>
      <c r="G258" s="293">
        <f t="shared" si="7"/>
        <v>116520370.91194333</v>
      </c>
      <c r="I258" s="275"/>
      <c r="J258" s="362"/>
      <c r="K258" s="65"/>
      <c r="L258" s="65"/>
      <c r="M258" s="65"/>
      <c r="N258" s="66"/>
    </row>
    <row r="259" spans="1:14" ht="15">
      <c r="A259" s="274" t="s">
        <v>510</v>
      </c>
      <c r="B259" s="273" t="s">
        <v>511</v>
      </c>
      <c r="C259" s="91">
        <v>8326881.964541572</v>
      </c>
      <c r="D259" s="91">
        <f>'Bil 1 2008-2020'!W259</f>
        <v>8326873.964541572</v>
      </c>
      <c r="E259" s="277">
        <f t="shared" si="6"/>
        <v>-8</v>
      </c>
      <c r="F259" s="276">
        <f>'Bil 1 2008-2020'!Y259</f>
        <v>8570150.964541573</v>
      </c>
      <c r="G259" s="293">
        <f t="shared" si="7"/>
        <v>8570142.964541573</v>
      </c>
      <c r="I259" s="275"/>
      <c r="J259" s="362"/>
      <c r="K259" s="65"/>
      <c r="L259" s="65"/>
      <c r="M259" s="65"/>
      <c r="N259" s="66"/>
    </row>
    <row r="260" spans="1:14" ht="15">
      <c r="A260" s="274" t="s">
        <v>512</v>
      </c>
      <c r="B260" s="273" t="s">
        <v>513</v>
      </c>
      <c r="C260" s="91">
        <v>11246953.42350593</v>
      </c>
      <c r="D260" s="91">
        <f>'Bil 1 2008-2020'!W260</f>
        <v>11244139.42350593</v>
      </c>
      <c r="E260" s="277">
        <f t="shared" si="6"/>
        <v>-2814</v>
      </c>
      <c r="F260" s="276">
        <f>'Bil 1 2008-2020'!Y260</f>
        <v>11414712.42350593</v>
      </c>
      <c r="G260" s="293">
        <f t="shared" si="7"/>
        <v>11411898.42350593</v>
      </c>
      <c r="I260" s="275"/>
      <c r="J260" s="362"/>
      <c r="K260" s="65"/>
      <c r="L260" s="65"/>
      <c r="M260" s="65"/>
      <c r="N260" s="66"/>
    </row>
    <row r="261" spans="1:14" ht="15">
      <c r="A261" s="274" t="s">
        <v>514</v>
      </c>
      <c r="B261" s="273" t="s">
        <v>515</v>
      </c>
      <c r="C261" s="91">
        <v>31308546.698286008</v>
      </c>
      <c r="D261" s="91">
        <f>'Bil 1 2008-2020'!W261</f>
        <v>31293282.698286008</v>
      </c>
      <c r="E261" s="277">
        <f t="shared" si="6"/>
        <v>-15264</v>
      </c>
      <c r="F261" s="276">
        <f>'Bil 1 2008-2020'!Y261</f>
        <v>33409124.698286008</v>
      </c>
      <c r="G261" s="293">
        <f t="shared" si="7"/>
        <v>33393860.698286008</v>
      </c>
      <c r="I261" s="275"/>
      <c r="J261" s="362"/>
      <c r="K261" s="65"/>
      <c r="L261" s="65"/>
      <c r="M261" s="65"/>
      <c r="N261" s="66"/>
    </row>
    <row r="262" spans="1:14" ht="15">
      <c r="A262" s="274" t="s">
        <v>516</v>
      </c>
      <c r="B262" s="273" t="s">
        <v>517</v>
      </c>
      <c r="C262" s="91">
        <v>20133799.54801848</v>
      </c>
      <c r="D262" s="91">
        <f>'Bil 1 2008-2020'!W262</f>
        <v>20143789.54801848</v>
      </c>
      <c r="E262" s="277">
        <f aca="true" t="shared" si="8" ref="E262:E295">D262-C262</f>
        <v>9990</v>
      </c>
      <c r="F262" s="276">
        <f>'Bil 1 2008-2020'!Y262</f>
        <v>20877512.54801848</v>
      </c>
      <c r="G262" s="293">
        <f aca="true" t="shared" si="9" ref="G262:G295">E262+F262</f>
        <v>20887502.54801848</v>
      </c>
      <c r="I262" s="275"/>
      <c r="J262" s="362"/>
      <c r="K262" s="65"/>
      <c r="L262" s="65"/>
      <c r="M262" s="65"/>
      <c r="N262" s="66"/>
    </row>
    <row r="263" spans="1:14" ht="15">
      <c r="A263" s="274" t="s">
        <v>518</v>
      </c>
      <c r="B263" s="273" t="s">
        <v>519</v>
      </c>
      <c r="C263" s="91">
        <v>34954996.01414708</v>
      </c>
      <c r="D263" s="91">
        <f>'Bil 1 2008-2020'!W263</f>
        <v>34929377.01414708</v>
      </c>
      <c r="E263" s="277">
        <f t="shared" si="8"/>
        <v>-25619</v>
      </c>
      <c r="F263" s="276">
        <f>'Bil 1 2008-2020'!Y263</f>
        <v>39641176.01414708</v>
      </c>
      <c r="G263" s="293">
        <f t="shared" si="9"/>
        <v>39615557.01414708</v>
      </c>
      <c r="I263" s="275"/>
      <c r="J263" s="362"/>
      <c r="K263" s="65"/>
      <c r="L263" s="65"/>
      <c r="M263" s="65"/>
      <c r="N263" s="66"/>
    </row>
    <row r="264" spans="1:14" ht="15">
      <c r="A264" s="274" t="s">
        <v>520</v>
      </c>
      <c r="B264" s="273" t="s">
        <v>521</v>
      </c>
      <c r="C264" s="91">
        <v>19630189.973428845</v>
      </c>
      <c r="D264" s="91">
        <f>'Bil 1 2008-2020'!W264</f>
        <v>19615638.973428845</v>
      </c>
      <c r="E264" s="277">
        <f t="shared" si="8"/>
        <v>-14551</v>
      </c>
      <c r="F264" s="276">
        <f>'Bil 1 2008-2020'!Y264</f>
        <v>21350791.973428845</v>
      </c>
      <c r="G264" s="293">
        <f t="shared" si="9"/>
        <v>21336240.973428845</v>
      </c>
      <c r="I264" s="275"/>
      <c r="J264" s="362"/>
      <c r="K264" s="65"/>
      <c r="L264" s="65"/>
      <c r="M264" s="65"/>
      <c r="N264" s="66"/>
    </row>
    <row r="265" spans="1:14" ht="15">
      <c r="A265" s="274" t="s">
        <v>522</v>
      </c>
      <c r="B265" s="273" t="s">
        <v>523</v>
      </c>
      <c r="C265" s="91">
        <v>37602394.17366463</v>
      </c>
      <c r="D265" s="91">
        <f>'Bil 1 2008-2020'!W265</f>
        <v>37611365.17366463</v>
      </c>
      <c r="E265" s="277">
        <f t="shared" si="8"/>
        <v>8971</v>
      </c>
      <c r="F265" s="276">
        <f>'Bil 1 2008-2020'!Y265</f>
        <v>42782755.17366463</v>
      </c>
      <c r="G265" s="293">
        <f t="shared" si="9"/>
        <v>42791726.17366463</v>
      </c>
      <c r="I265" s="275"/>
      <c r="J265" s="362"/>
      <c r="K265" s="65"/>
      <c r="L265" s="65"/>
      <c r="M265" s="65"/>
      <c r="N265" s="66"/>
    </row>
    <row r="266" spans="1:14" ht="15">
      <c r="A266" s="274" t="s">
        <v>524</v>
      </c>
      <c r="B266" s="273" t="s">
        <v>525</v>
      </c>
      <c r="C266" s="91">
        <v>104714341.50358205</v>
      </c>
      <c r="D266" s="91">
        <f>'Bil 1 2008-2020'!W266</f>
        <v>104623731.50358205</v>
      </c>
      <c r="E266" s="277">
        <f t="shared" si="8"/>
        <v>-90610</v>
      </c>
      <c r="F266" s="276">
        <f>'Bil 1 2008-2020'!Y266</f>
        <v>109565725.50358205</v>
      </c>
      <c r="G266" s="293">
        <f t="shared" si="9"/>
        <v>109475115.50358205</v>
      </c>
      <c r="I266" s="275"/>
      <c r="J266" s="362"/>
      <c r="K266" s="65"/>
      <c r="L266" s="65"/>
      <c r="M266" s="65"/>
      <c r="N266" s="66"/>
    </row>
    <row r="267" spans="1:14" ht="15">
      <c r="A267" s="274" t="s">
        <v>526</v>
      </c>
      <c r="B267" s="273" t="s">
        <v>527</v>
      </c>
      <c r="C267" s="91">
        <v>13447354.60551373</v>
      </c>
      <c r="D267" s="91">
        <f>'Bil 1 2008-2020'!W267</f>
        <v>13451601.60551373</v>
      </c>
      <c r="E267" s="277">
        <f t="shared" si="8"/>
        <v>4247</v>
      </c>
      <c r="F267" s="276">
        <f>'Bil 1 2008-2020'!Y267</f>
        <v>16096702.60551373</v>
      </c>
      <c r="G267" s="293">
        <f t="shared" si="9"/>
        <v>16100949.60551373</v>
      </c>
      <c r="I267" s="275"/>
      <c r="J267" s="362"/>
      <c r="K267" s="65"/>
      <c r="L267" s="65"/>
      <c r="M267" s="65"/>
      <c r="N267" s="66"/>
    </row>
    <row r="268" spans="1:14" ht="15">
      <c r="A268" s="274" t="s">
        <v>528</v>
      </c>
      <c r="B268" s="273" t="s">
        <v>529</v>
      </c>
      <c r="C268" s="91">
        <v>3664172.759408721</v>
      </c>
      <c r="D268" s="91">
        <f>'Bil 1 2008-2020'!W268</f>
        <v>3659105.759408721</v>
      </c>
      <c r="E268" s="277">
        <f t="shared" si="8"/>
        <v>-5067</v>
      </c>
      <c r="F268" s="276">
        <f>'Bil 1 2008-2020'!Y268</f>
        <v>3981830.759408721</v>
      </c>
      <c r="G268" s="293">
        <f t="shared" si="9"/>
        <v>3976763.759408721</v>
      </c>
      <c r="I268" s="275"/>
      <c r="J268" s="362"/>
      <c r="K268" s="65"/>
      <c r="L268" s="65"/>
      <c r="M268" s="65"/>
      <c r="N268" s="66"/>
    </row>
    <row r="269" spans="1:14" ht="15">
      <c r="A269" s="274" t="s">
        <v>530</v>
      </c>
      <c r="B269" s="273" t="s">
        <v>531</v>
      </c>
      <c r="C269" s="91">
        <v>8660035.317765478</v>
      </c>
      <c r="D269" s="91">
        <f>'Bil 1 2008-2020'!W269</f>
        <v>8657437.317765478</v>
      </c>
      <c r="E269" s="277">
        <f t="shared" si="8"/>
        <v>-2598</v>
      </c>
      <c r="F269" s="276">
        <f>'Bil 1 2008-2020'!Y269</f>
        <v>10064127.317765478</v>
      </c>
      <c r="G269" s="293">
        <f t="shared" si="9"/>
        <v>10061529.317765478</v>
      </c>
      <c r="I269" s="275"/>
      <c r="J269" s="362"/>
      <c r="K269" s="65"/>
      <c r="L269" s="65"/>
      <c r="M269" s="65"/>
      <c r="N269" s="66"/>
    </row>
    <row r="270" spans="1:14" ht="15">
      <c r="A270" s="274" t="s">
        <v>532</v>
      </c>
      <c r="B270" s="273" t="s">
        <v>533</v>
      </c>
      <c r="C270" s="91">
        <v>13981339.018409349</v>
      </c>
      <c r="D270" s="91">
        <f>'Bil 1 2008-2020'!W270</f>
        <v>13967774.018409349</v>
      </c>
      <c r="E270" s="277">
        <f t="shared" si="8"/>
        <v>-13565</v>
      </c>
      <c r="F270" s="276">
        <f>'Bil 1 2008-2020'!Y270</f>
        <v>14997068.018409349</v>
      </c>
      <c r="G270" s="293">
        <f t="shared" si="9"/>
        <v>14983503.018409349</v>
      </c>
      <c r="I270" s="275"/>
      <c r="J270" s="362"/>
      <c r="K270" s="65"/>
      <c r="L270" s="65"/>
      <c r="M270" s="65"/>
      <c r="N270" s="66"/>
    </row>
    <row r="271" spans="1:14" ht="15">
      <c r="A271" s="274" t="s">
        <v>534</v>
      </c>
      <c r="B271" s="273" t="s">
        <v>535</v>
      </c>
      <c r="C271" s="91">
        <v>6102870.033463311</v>
      </c>
      <c r="D271" s="91">
        <f>'Bil 1 2008-2020'!W271</f>
        <v>6102023.033463311</v>
      </c>
      <c r="E271" s="277">
        <f t="shared" si="8"/>
        <v>-847</v>
      </c>
      <c r="F271" s="276">
        <f>'Bil 1 2008-2020'!Y271</f>
        <v>6301064.033463311</v>
      </c>
      <c r="G271" s="293">
        <f t="shared" si="9"/>
        <v>6300217.033463311</v>
      </c>
      <c r="I271" s="275"/>
      <c r="J271" s="362"/>
      <c r="K271" s="65"/>
      <c r="L271" s="65"/>
      <c r="M271" s="65"/>
      <c r="N271" s="66"/>
    </row>
    <row r="272" spans="1:14" ht="15">
      <c r="A272" s="274" t="s">
        <v>536</v>
      </c>
      <c r="B272" s="273" t="s">
        <v>537</v>
      </c>
      <c r="C272" s="91">
        <v>4636342.003083336</v>
      </c>
      <c r="D272" s="91">
        <f>'Bil 1 2008-2020'!W272</f>
        <v>4634625.003083336</v>
      </c>
      <c r="E272" s="277">
        <f t="shared" si="8"/>
        <v>-1717</v>
      </c>
      <c r="F272" s="276">
        <f>'Bil 1 2008-2020'!Y272</f>
        <v>4944286.003083336</v>
      </c>
      <c r="G272" s="293">
        <f t="shared" si="9"/>
        <v>4942569.003083336</v>
      </c>
      <c r="I272" s="275"/>
      <c r="J272" s="362"/>
      <c r="K272" s="65"/>
      <c r="L272" s="65"/>
      <c r="M272" s="65"/>
      <c r="N272" s="66"/>
    </row>
    <row r="273" spans="1:14" ht="15">
      <c r="A273" s="274" t="s">
        <v>538</v>
      </c>
      <c r="B273" s="273" t="s">
        <v>539</v>
      </c>
      <c r="C273" s="91">
        <v>16751205.031105459</v>
      </c>
      <c r="D273" s="91">
        <f>'Bil 1 2008-2020'!W273</f>
        <v>16774503.031105459</v>
      </c>
      <c r="E273" s="277">
        <f t="shared" si="8"/>
        <v>23298</v>
      </c>
      <c r="F273" s="276">
        <f>'Bil 1 2008-2020'!Y273</f>
        <v>19344669.03110546</v>
      </c>
      <c r="G273" s="293">
        <f t="shared" si="9"/>
        <v>19367967.03110546</v>
      </c>
      <c r="I273" s="275"/>
      <c r="J273" s="362"/>
      <c r="K273" s="65"/>
      <c r="L273" s="65"/>
      <c r="M273" s="65"/>
      <c r="N273" s="66"/>
    </row>
    <row r="274" spans="1:14" ht="15">
      <c r="A274" s="274" t="s">
        <v>540</v>
      </c>
      <c r="B274" s="273" t="s">
        <v>541</v>
      </c>
      <c r="C274" s="91">
        <v>4460227.734469934</v>
      </c>
      <c r="D274" s="91">
        <f>'Bil 1 2008-2020'!W274</f>
        <v>4460462.734469934</v>
      </c>
      <c r="E274" s="277">
        <f t="shared" si="8"/>
        <v>235</v>
      </c>
      <c r="F274" s="276">
        <f>'Bil 1 2008-2020'!Y274</f>
        <v>4828985.734469934</v>
      </c>
      <c r="G274" s="293">
        <f t="shared" si="9"/>
        <v>4829220.734469934</v>
      </c>
      <c r="I274" s="275"/>
      <c r="J274" s="362"/>
      <c r="K274" s="65"/>
      <c r="L274" s="65"/>
      <c r="M274" s="65"/>
      <c r="N274" s="66"/>
    </row>
    <row r="275" spans="1:14" ht="15">
      <c r="A275" s="274" t="s">
        <v>542</v>
      </c>
      <c r="B275" s="273" t="s">
        <v>543</v>
      </c>
      <c r="C275" s="91">
        <v>4745372.855808465</v>
      </c>
      <c r="D275" s="91">
        <f>'Bil 1 2008-2020'!W275</f>
        <v>4743981.855808465</v>
      </c>
      <c r="E275" s="277">
        <f t="shared" si="8"/>
        <v>-1391</v>
      </c>
      <c r="F275" s="276">
        <f>'Bil 1 2008-2020'!Y275</f>
        <v>5407019.855808465</v>
      </c>
      <c r="G275" s="293">
        <f t="shared" si="9"/>
        <v>5405628.855808465</v>
      </c>
      <c r="I275" s="275"/>
      <c r="J275" s="362"/>
      <c r="K275" s="65"/>
      <c r="L275" s="65"/>
      <c r="M275" s="65"/>
      <c r="N275" s="66"/>
    </row>
    <row r="276" spans="1:14" ht="15">
      <c r="A276" s="274" t="s">
        <v>544</v>
      </c>
      <c r="B276" s="273" t="s">
        <v>545</v>
      </c>
      <c r="C276" s="91">
        <v>14701729.140291998</v>
      </c>
      <c r="D276" s="91">
        <f>'Bil 1 2008-2020'!W276</f>
        <v>14691745.140291998</v>
      </c>
      <c r="E276" s="277">
        <f t="shared" si="8"/>
        <v>-9984</v>
      </c>
      <c r="F276" s="276">
        <f>'Bil 1 2008-2020'!Y276</f>
        <v>18288114.140291996</v>
      </c>
      <c r="G276" s="293">
        <f t="shared" si="9"/>
        <v>18278130.140291996</v>
      </c>
      <c r="I276" s="275"/>
      <c r="J276" s="362"/>
      <c r="K276" s="65"/>
      <c r="L276" s="65"/>
      <c r="M276" s="65"/>
      <c r="N276" s="66"/>
    </row>
    <row r="277" spans="1:14" ht="15">
      <c r="A277" s="274" t="s">
        <v>546</v>
      </c>
      <c r="B277" s="273" t="s">
        <v>547</v>
      </c>
      <c r="C277" s="91">
        <v>13532748.881926171</v>
      </c>
      <c r="D277" s="91">
        <f>'Bil 1 2008-2020'!W277</f>
        <v>13547963.881926171</v>
      </c>
      <c r="E277" s="277">
        <f t="shared" si="8"/>
        <v>15215</v>
      </c>
      <c r="F277" s="276">
        <f>'Bil 1 2008-2020'!Y277</f>
        <v>15227816.881926171</v>
      </c>
      <c r="G277" s="293">
        <f t="shared" si="9"/>
        <v>15243031.881926171</v>
      </c>
      <c r="I277" s="275"/>
      <c r="J277" s="362"/>
      <c r="K277" s="65"/>
      <c r="L277" s="65"/>
      <c r="M277" s="65"/>
      <c r="N277" s="66"/>
    </row>
    <row r="278" spans="1:14" ht="15">
      <c r="A278" s="274" t="s">
        <v>548</v>
      </c>
      <c r="B278" s="273" t="s">
        <v>549</v>
      </c>
      <c r="C278" s="91">
        <v>4760203.358755777</v>
      </c>
      <c r="D278" s="91">
        <f>'Bil 1 2008-2020'!W278</f>
        <v>4758612.358755777</v>
      </c>
      <c r="E278" s="277">
        <f t="shared" si="8"/>
        <v>-1591</v>
      </c>
      <c r="F278" s="276">
        <f>'Bil 1 2008-2020'!Y278</f>
        <v>4840259.358755777</v>
      </c>
      <c r="G278" s="293">
        <f t="shared" si="9"/>
        <v>4838668.358755777</v>
      </c>
      <c r="I278" s="275"/>
      <c r="J278" s="362"/>
      <c r="K278" s="65"/>
      <c r="L278" s="65"/>
      <c r="M278" s="65"/>
      <c r="N278" s="66"/>
    </row>
    <row r="279" spans="1:14" ht="15">
      <c r="A279" s="274" t="s">
        <v>550</v>
      </c>
      <c r="B279" s="273" t="s">
        <v>551</v>
      </c>
      <c r="C279" s="91">
        <v>209611917.82198226</v>
      </c>
      <c r="D279" s="91">
        <f>'Bil 1 2008-2020'!W279</f>
        <v>209296414.82198226</v>
      </c>
      <c r="E279" s="277">
        <f t="shared" si="8"/>
        <v>-315503</v>
      </c>
      <c r="F279" s="276">
        <f>'Bil 1 2008-2020'!Y279</f>
        <v>222337057.82198226</v>
      </c>
      <c r="G279" s="293">
        <f t="shared" si="9"/>
        <v>222021554.82198226</v>
      </c>
      <c r="I279" s="275"/>
      <c r="J279" s="362"/>
      <c r="K279" s="65"/>
      <c r="L279" s="65"/>
      <c r="M279" s="65"/>
      <c r="N279" s="66"/>
    </row>
    <row r="280" spans="1:14" ht="15">
      <c r="A280" s="274" t="s">
        <v>552</v>
      </c>
      <c r="B280" s="273" t="s">
        <v>553</v>
      </c>
      <c r="C280" s="91">
        <v>21099391.975605313</v>
      </c>
      <c r="D280" s="91">
        <f>'Bil 1 2008-2020'!W280</f>
        <v>21104730.975605313</v>
      </c>
      <c r="E280" s="277">
        <f t="shared" si="8"/>
        <v>5339</v>
      </c>
      <c r="F280" s="276">
        <f>'Bil 1 2008-2020'!Y280</f>
        <v>22633754.975605313</v>
      </c>
      <c r="G280" s="293">
        <f t="shared" si="9"/>
        <v>22639093.975605313</v>
      </c>
      <c r="I280" s="275"/>
      <c r="J280" s="362"/>
      <c r="K280" s="65"/>
      <c r="L280" s="65"/>
      <c r="M280" s="65"/>
      <c r="N280" s="66"/>
    </row>
    <row r="281" spans="1:14" ht="15">
      <c r="A281" s="274" t="s">
        <v>554</v>
      </c>
      <c r="B281" s="273" t="s">
        <v>555</v>
      </c>
      <c r="C281" s="91">
        <v>132009571.7810827</v>
      </c>
      <c r="D281" s="91">
        <f>'Bil 1 2008-2020'!W281</f>
        <v>132075353.7810827</v>
      </c>
      <c r="E281" s="277">
        <f t="shared" si="8"/>
        <v>65782</v>
      </c>
      <c r="F281" s="276">
        <f>'Bil 1 2008-2020'!Y281</f>
        <v>151255592.7810827</v>
      </c>
      <c r="G281" s="293">
        <f t="shared" si="9"/>
        <v>151321374.7810827</v>
      </c>
      <c r="I281" s="275"/>
      <c r="J281" s="362"/>
      <c r="K281" s="65"/>
      <c r="L281" s="65"/>
      <c r="M281" s="65"/>
      <c r="N281" s="66"/>
    </row>
    <row r="282" spans="1:14" ht="15">
      <c r="A282" s="274" t="s">
        <v>556</v>
      </c>
      <c r="B282" s="273" t="s">
        <v>557</v>
      </c>
      <c r="C282" s="91">
        <v>11264121.443547647</v>
      </c>
      <c r="D282" s="91">
        <f>'Bil 1 2008-2020'!W282</f>
        <v>11265648.443547647</v>
      </c>
      <c r="E282" s="277">
        <f t="shared" si="8"/>
        <v>1527</v>
      </c>
      <c r="F282" s="276">
        <f>'Bil 1 2008-2020'!Y282</f>
        <v>13182828.443547647</v>
      </c>
      <c r="G282" s="293">
        <f t="shared" si="9"/>
        <v>13184355.443547647</v>
      </c>
      <c r="I282" s="275"/>
      <c r="J282" s="362"/>
      <c r="K282" s="65"/>
      <c r="L282" s="65"/>
      <c r="M282" s="65"/>
      <c r="N282" s="66"/>
    </row>
    <row r="283" spans="1:14" ht="15">
      <c r="A283" s="274" t="s">
        <v>558</v>
      </c>
      <c r="B283" s="273" t="s">
        <v>559</v>
      </c>
      <c r="C283" s="91">
        <v>7214836.086242854</v>
      </c>
      <c r="D283" s="91">
        <f>'Bil 1 2008-2020'!W283</f>
        <v>7210994.086242854</v>
      </c>
      <c r="E283" s="277">
        <f t="shared" si="8"/>
        <v>-3842</v>
      </c>
      <c r="F283" s="276">
        <f>'Bil 1 2008-2020'!Y283</f>
        <v>8480357.086242855</v>
      </c>
      <c r="G283" s="293">
        <f t="shared" si="9"/>
        <v>8476515.086242855</v>
      </c>
      <c r="I283" s="275"/>
      <c r="J283" s="362"/>
      <c r="K283" s="65"/>
      <c r="L283" s="65"/>
      <c r="M283" s="65"/>
      <c r="N283" s="66"/>
    </row>
    <row r="284" spans="1:14" ht="15">
      <c r="A284" s="274" t="s">
        <v>560</v>
      </c>
      <c r="B284" s="273" t="s">
        <v>561</v>
      </c>
      <c r="C284" s="91">
        <v>8726920.19397841</v>
      </c>
      <c r="D284" s="91">
        <f>'Bil 1 2008-2020'!W284</f>
        <v>8733829.19397841</v>
      </c>
      <c r="E284" s="277">
        <f t="shared" si="8"/>
        <v>6909</v>
      </c>
      <c r="F284" s="276">
        <f>'Bil 1 2008-2020'!Y284</f>
        <v>9736269.19397841</v>
      </c>
      <c r="G284" s="293">
        <f t="shared" si="9"/>
        <v>9743178.19397841</v>
      </c>
      <c r="I284" s="275"/>
      <c r="J284" s="362"/>
      <c r="K284" s="65"/>
      <c r="L284" s="65"/>
      <c r="M284" s="65"/>
      <c r="N284" s="66"/>
    </row>
    <row r="285" spans="1:14" ht="15">
      <c r="A285" s="274" t="s">
        <v>562</v>
      </c>
      <c r="B285" s="273" t="s">
        <v>563</v>
      </c>
      <c r="C285" s="91">
        <v>5333202.0065294225</v>
      </c>
      <c r="D285" s="91">
        <f>'Bil 1 2008-2020'!W285</f>
        <v>5332093.0065294225</v>
      </c>
      <c r="E285" s="277">
        <f t="shared" si="8"/>
        <v>-1109</v>
      </c>
      <c r="F285" s="276">
        <f>'Bil 1 2008-2020'!Y285</f>
        <v>5726524.0065294225</v>
      </c>
      <c r="G285" s="293">
        <f t="shared" si="9"/>
        <v>5725415.0065294225</v>
      </c>
      <c r="I285" s="275"/>
      <c r="J285" s="362"/>
      <c r="K285" s="65"/>
      <c r="L285" s="65"/>
      <c r="M285" s="65"/>
      <c r="N285" s="66"/>
    </row>
    <row r="286" spans="1:14" ht="15">
      <c r="A286" s="274" t="s">
        <v>564</v>
      </c>
      <c r="B286" s="273" t="s">
        <v>565</v>
      </c>
      <c r="C286" s="91">
        <v>28092665.137752764</v>
      </c>
      <c r="D286" s="91">
        <f>'Bil 1 2008-2020'!W286</f>
        <v>28111559.137752764</v>
      </c>
      <c r="E286" s="277">
        <f t="shared" si="8"/>
        <v>18894</v>
      </c>
      <c r="F286" s="276">
        <f>'Bil 1 2008-2020'!Y286</f>
        <v>32571614.137752764</v>
      </c>
      <c r="G286" s="293">
        <f t="shared" si="9"/>
        <v>32590508.137752764</v>
      </c>
      <c r="I286" s="275"/>
      <c r="J286" s="362"/>
      <c r="K286" s="65"/>
      <c r="L286" s="65"/>
      <c r="M286" s="65"/>
      <c r="N286" s="66"/>
    </row>
    <row r="287" spans="1:14" ht="15">
      <c r="A287" s="274" t="s">
        <v>566</v>
      </c>
      <c r="B287" s="273" t="s">
        <v>567</v>
      </c>
      <c r="C287" s="91">
        <v>7416106.895529148</v>
      </c>
      <c r="D287" s="91">
        <f>'Bil 1 2008-2020'!W287</f>
        <v>7422333.895529148</v>
      </c>
      <c r="E287" s="277">
        <f t="shared" si="8"/>
        <v>6227</v>
      </c>
      <c r="F287" s="276">
        <f>'Bil 1 2008-2020'!Y287</f>
        <v>7909831.895529148</v>
      </c>
      <c r="G287" s="293">
        <f t="shared" si="9"/>
        <v>7916058.895529148</v>
      </c>
      <c r="I287" s="275"/>
      <c r="J287" s="362"/>
      <c r="K287" s="65"/>
      <c r="L287" s="65"/>
      <c r="M287" s="65"/>
      <c r="N287" s="66"/>
    </row>
    <row r="288" spans="1:14" ht="15">
      <c r="A288" s="274" t="s">
        <v>568</v>
      </c>
      <c r="B288" s="273" t="s">
        <v>569</v>
      </c>
      <c r="C288" s="91">
        <v>12282662.961639604</v>
      </c>
      <c r="D288" s="91">
        <f>'Bil 1 2008-2020'!W288</f>
        <v>12283472.961639604</v>
      </c>
      <c r="E288" s="277">
        <f t="shared" si="8"/>
        <v>810</v>
      </c>
      <c r="F288" s="276">
        <f>'Bil 1 2008-2020'!Y288</f>
        <v>12106280.961639604</v>
      </c>
      <c r="G288" s="293">
        <f t="shared" si="9"/>
        <v>12107090.961639604</v>
      </c>
      <c r="I288" s="275"/>
      <c r="J288" s="362"/>
      <c r="K288" s="65"/>
      <c r="L288" s="65"/>
      <c r="M288" s="65"/>
      <c r="N288" s="66"/>
    </row>
    <row r="289" spans="1:14" ht="15">
      <c r="A289" s="274" t="s">
        <v>570</v>
      </c>
      <c r="B289" s="273" t="s">
        <v>571</v>
      </c>
      <c r="C289" s="91">
        <v>38889923.89026931</v>
      </c>
      <c r="D289" s="91">
        <f>'Bil 1 2008-2020'!W289</f>
        <v>38731666.89026931</v>
      </c>
      <c r="E289" s="277">
        <f t="shared" si="8"/>
        <v>-158257</v>
      </c>
      <c r="F289" s="276">
        <f>'Bil 1 2008-2020'!Y289</f>
        <v>41179967.89026931</v>
      </c>
      <c r="G289" s="293">
        <f t="shared" si="9"/>
        <v>41021710.89026931</v>
      </c>
      <c r="I289" s="275"/>
      <c r="J289" s="362"/>
      <c r="K289" s="65"/>
      <c r="L289" s="65"/>
      <c r="M289" s="65"/>
      <c r="N289" s="66"/>
    </row>
    <row r="290" spans="1:14" ht="15">
      <c r="A290" s="274" t="s">
        <v>572</v>
      </c>
      <c r="B290" s="273" t="s">
        <v>573</v>
      </c>
      <c r="C290" s="91">
        <v>13313528.943139555</v>
      </c>
      <c r="D290" s="91">
        <f>'Bil 1 2008-2020'!W290</f>
        <v>13312731.943139555</v>
      </c>
      <c r="E290" s="277">
        <f t="shared" si="8"/>
        <v>-797</v>
      </c>
      <c r="F290" s="276">
        <f>'Bil 1 2008-2020'!Y290</f>
        <v>14874501.943139555</v>
      </c>
      <c r="G290" s="293">
        <f t="shared" si="9"/>
        <v>14873704.943139555</v>
      </c>
      <c r="I290" s="275"/>
      <c r="J290" s="362"/>
      <c r="K290" s="65"/>
      <c r="L290" s="65"/>
      <c r="M290" s="65"/>
      <c r="N290" s="66"/>
    </row>
    <row r="291" spans="1:14" ht="15">
      <c r="A291" s="274" t="s">
        <v>574</v>
      </c>
      <c r="B291" s="273" t="s">
        <v>575</v>
      </c>
      <c r="C291" s="91">
        <v>137001230.5883739</v>
      </c>
      <c r="D291" s="91">
        <f>'Bil 1 2008-2020'!W291</f>
        <v>136851669.5883739</v>
      </c>
      <c r="E291" s="277">
        <f t="shared" si="8"/>
        <v>-149561</v>
      </c>
      <c r="F291" s="276">
        <f>'Bil 1 2008-2020'!Y291</f>
        <v>148044922.5883739</v>
      </c>
      <c r="G291" s="293">
        <f t="shared" si="9"/>
        <v>147895361.5883739</v>
      </c>
      <c r="I291" s="275"/>
      <c r="J291" s="362"/>
      <c r="K291" s="65"/>
      <c r="L291" s="65"/>
      <c r="M291" s="65"/>
      <c r="N291" s="66"/>
    </row>
    <row r="292" spans="1:14" ht="15">
      <c r="A292" s="274" t="s">
        <v>576</v>
      </c>
      <c r="B292" s="273" t="s">
        <v>577</v>
      </c>
      <c r="C292" s="91">
        <v>78136634.70436196</v>
      </c>
      <c r="D292" s="91">
        <f>'Bil 1 2008-2020'!W292</f>
        <v>78169092.70436196</v>
      </c>
      <c r="E292" s="277">
        <f t="shared" si="8"/>
        <v>32458</v>
      </c>
      <c r="F292" s="276">
        <f>'Bil 1 2008-2020'!Y292</f>
        <v>93563572.70436196</v>
      </c>
      <c r="G292" s="293">
        <f t="shared" si="9"/>
        <v>93596030.70436196</v>
      </c>
      <c r="I292" s="275"/>
      <c r="J292" s="362"/>
      <c r="K292" s="65"/>
      <c r="L292" s="65"/>
      <c r="M292" s="65"/>
      <c r="N292" s="66"/>
    </row>
    <row r="293" spans="1:14" ht="15">
      <c r="A293" s="274" t="s">
        <v>578</v>
      </c>
      <c r="B293" s="273" t="s">
        <v>579</v>
      </c>
      <c r="C293" s="91">
        <v>47954150.81336715</v>
      </c>
      <c r="D293" s="91">
        <f>'Bil 1 2008-2020'!W293</f>
        <v>47989938.81336715</v>
      </c>
      <c r="E293" s="277">
        <f t="shared" si="8"/>
        <v>35788</v>
      </c>
      <c r="F293" s="276">
        <f>'Bil 1 2008-2020'!Y293</f>
        <v>58706345.81336715</v>
      </c>
      <c r="G293" s="293">
        <f t="shared" si="9"/>
        <v>58742133.81336715</v>
      </c>
      <c r="I293" s="275"/>
      <c r="J293" s="362"/>
      <c r="K293" s="65"/>
      <c r="L293" s="65"/>
      <c r="M293" s="65"/>
      <c r="N293" s="66"/>
    </row>
    <row r="294" spans="1:14" ht="15">
      <c r="A294" s="274" t="s">
        <v>580</v>
      </c>
      <c r="B294" s="273" t="s">
        <v>581</v>
      </c>
      <c r="C294" s="91">
        <v>16893332.17021854</v>
      </c>
      <c r="D294" s="91">
        <f>'Bil 1 2008-2020'!W294</f>
        <v>16894847.17021854</v>
      </c>
      <c r="E294" s="277">
        <f t="shared" si="8"/>
        <v>1515</v>
      </c>
      <c r="F294" s="276">
        <f>'Bil 1 2008-2020'!Y294</f>
        <v>17126728.17021854</v>
      </c>
      <c r="G294" s="293">
        <f t="shared" si="9"/>
        <v>17128243.17021854</v>
      </c>
      <c r="I294" s="275"/>
      <c r="J294" s="362"/>
      <c r="K294" s="65"/>
      <c r="L294" s="65"/>
      <c r="M294" s="65"/>
      <c r="N294" s="66"/>
    </row>
    <row r="295" spans="1:14" ht="15">
      <c r="A295" s="274" t="s">
        <v>582</v>
      </c>
      <c r="B295" s="273" t="s">
        <v>583</v>
      </c>
      <c r="C295" s="91">
        <v>51890414.46286385</v>
      </c>
      <c r="D295" s="91">
        <f>'Bil 1 2008-2020'!W295</f>
        <v>51904803.46286385</v>
      </c>
      <c r="E295" s="277">
        <f t="shared" si="8"/>
        <v>14389</v>
      </c>
      <c r="F295" s="276">
        <f>'Bil 1 2008-2020'!Y295</f>
        <v>55111712.46286385</v>
      </c>
      <c r="G295" s="293">
        <f t="shared" si="9"/>
        <v>55126101.46286385</v>
      </c>
      <c r="I295" s="275"/>
      <c r="J295" s="362"/>
      <c r="K295" s="65"/>
      <c r="L295" s="65"/>
      <c r="M295" s="65"/>
      <c r="N295" s="66"/>
    </row>
    <row r="296" spans="1:7" ht="15">
      <c r="A296" s="274"/>
      <c r="B296" s="273"/>
      <c r="C296" s="272"/>
      <c r="D296" s="272"/>
      <c r="E296" s="271"/>
      <c r="F296" s="270"/>
      <c r="G296" s="294"/>
    </row>
    <row r="297" spans="1:7" ht="15">
      <c r="A297" s="269"/>
      <c r="B297" s="268" t="s">
        <v>584</v>
      </c>
      <c r="C297" s="105">
        <f>SUM(C6:C295)</f>
        <v>16827067223.999979</v>
      </c>
      <c r="D297" s="105">
        <f>SUM(D6:D295)</f>
        <v>16808768086.999979</v>
      </c>
      <c r="E297" s="84">
        <f>SUM(E6:E295)</f>
        <v>-18299137</v>
      </c>
      <c r="F297" s="267">
        <f>SUM(F6:F295)</f>
        <v>18013564744.99998</v>
      </c>
      <c r="G297" s="266">
        <f>SUM(G6:G295)</f>
        <v>17995265607.99998</v>
      </c>
    </row>
    <row r="299" spans="3:7" ht="15">
      <c r="C299" s="87"/>
      <c r="D299" s="87"/>
      <c r="E299" s="87"/>
      <c r="F299" s="87"/>
      <c r="G299" s="87"/>
    </row>
    <row r="300" spans="3:5" ht="15">
      <c r="C300" s="265"/>
      <c r="D300" s="87"/>
      <c r="E300" s="3"/>
    </row>
  </sheetData>
  <sheetProtection/>
  <mergeCells count="7">
    <mergeCell ref="G4:G5"/>
    <mergeCell ref="A4:A5"/>
    <mergeCell ref="B4:B5"/>
    <mergeCell ref="C4:C5"/>
    <mergeCell ref="D4:D5"/>
    <mergeCell ref="E4:E5"/>
    <mergeCell ref="F4:F5"/>
  </mergeCells>
  <printOptions horizontalCentered="1" verticalCentered="1"/>
  <pageMargins left="0.1968503937007874" right="0.1968503937007874" top="0.5905511811023623" bottom="0.5905511811023623" header="0.31496062992125984" footer="0.31496062992125984"/>
  <pageSetup horizontalDpi="600" verticalDpi="600" orientation="portrait" paperSize="9" r:id="rId1"/>
  <headerFooter>
    <oddHeader>&amp;C&amp;9 2017-12-21&amp;R&amp;9&amp;A</oddHeader>
    <oddFooter>&amp;L&amp;9&amp;F&amp;C&amp;9&amp;P (&amp;N)</oddFooter>
  </headerFooter>
</worksheet>
</file>

<file path=xl/worksheets/sheet6.xml><?xml version="1.0" encoding="utf-8"?>
<worksheet xmlns="http://schemas.openxmlformats.org/spreadsheetml/2006/main" xmlns:r="http://schemas.openxmlformats.org/officeDocument/2006/relationships">
  <dimension ref="A1:Z297"/>
  <sheetViews>
    <sheetView workbookViewId="0" topLeftCell="A1">
      <pane xSplit="2" ySplit="5" topLeftCell="C6" activePane="bottomRight" state="frozen"/>
      <selection pane="topLeft" activeCell="A3" sqref="A3"/>
      <selection pane="topRight" activeCell="A3" sqref="A3"/>
      <selection pane="bottomLeft" activeCell="A3" sqref="A3"/>
      <selection pane="bottomRight" activeCell="A2" sqref="A2"/>
    </sheetView>
  </sheetViews>
  <sheetFormatPr defaultColWidth="9.140625" defaultRowHeight="15"/>
  <cols>
    <col min="2" max="2" width="13.140625" style="0" customWidth="1"/>
    <col min="3" max="8" width="14.7109375" style="4" customWidth="1"/>
    <col min="9" max="9" width="14.28125" style="4" customWidth="1"/>
    <col min="10" max="10" width="13.140625" style="4" customWidth="1"/>
    <col min="11" max="11" width="9.8515625" style="203" bestFit="1" customWidth="1"/>
    <col min="12" max="12" width="10.28125" style="203" customWidth="1"/>
    <col min="13" max="13" width="13.7109375" style="88" customWidth="1"/>
    <col min="14" max="14" width="11.57421875" style="18" customWidth="1"/>
    <col min="15" max="15" width="15.57421875" style="0" customWidth="1"/>
    <col min="16" max="16" width="11.8515625" style="0" customWidth="1"/>
    <col min="17" max="17" width="14.7109375" style="0" bestFit="1" customWidth="1"/>
    <col min="18" max="18" width="11.28125" style="0" customWidth="1"/>
    <col min="19" max="19" width="15.00390625" style="0" customWidth="1"/>
    <col min="20" max="20" width="11.7109375" style="0" customWidth="1"/>
    <col min="21" max="21" width="14.7109375" style="0" bestFit="1" customWidth="1"/>
    <col min="22" max="22" width="12.140625" style="0" customWidth="1"/>
    <col min="23" max="23" width="14.7109375" style="0" bestFit="1" customWidth="1"/>
  </cols>
  <sheetData>
    <row r="1" spans="1:15" ht="15" hidden="1">
      <c r="A1">
        <v>1</v>
      </c>
      <c r="B1">
        <f>A1+1</f>
        <v>2</v>
      </c>
      <c r="C1">
        <f aca="true" t="shared" si="0" ref="C1:K1">B1+1</f>
        <v>3</v>
      </c>
      <c r="D1">
        <f t="shared" si="0"/>
        <v>4</v>
      </c>
      <c r="E1">
        <f t="shared" si="0"/>
        <v>5</v>
      </c>
      <c r="F1">
        <f t="shared" si="0"/>
        <v>6</v>
      </c>
      <c r="G1">
        <f t="shared" si="0"/>
        <v>7</v>
      </c>
      <c r="H1">
        <f t="shared" si="0"/>
        <v>8</v>
      </c>
      <c r="I1">
        <f t="shared" si="0"/>
        <v>9</v>
      </c>
      <c r="J1">
        <f t="shared" si="0"/>
        <v>10</v>
      </c>
      <c r="K1">
        <f t="shared" si="0"/>
        <v>11</v>
      </c>
      <c r="L1">
        <f>K1+1</f>
        <v>12</v>
      </c>
      <c r="M1">
        <f>L1+1</f>
        <v>13</v>
      </c>
      <c r="N1">
        <f>M1+1</f>
        <v>14</v>
      </c>
      <c r="O1">
        <f>N1+1</f>
        <v>15</v>
      </c>
    </row>
    <row r="2" ht="15.75">
      <c r="A2" s="1" t="s">
        <v>758</v>
      </c>
    </row>
    <row r="3" spans="1:12" ht="15">
      <c r="A3" s="63" t="s">
        <v>0</v>
      </c>
      <c r="K3" s="4"/>
      <c r="L3" s="4"/>
    </row>
    <row r="4" spans="1:23" ht="15" customHeight="1">
      <c r="A4" s="349" t="s">
        <v>1</v>
      </c>
      <c r="B4" s="351" t="s">
        <v>2</v>
      </c>
      <c r="C4" s="353" t="s">
        <v>598</v>
      </c>
      <c r="D4" s="353" t="s">
        <v>599</v>
      </c>
      <c r="E4" s="94"/>
      <c r="F4" s="353" t="s">
        <v>600</v>
      </c>
      <c r="G4" s="94"/>
      <c r="H4" s="353" t="s">
        <v>624</v>
      </c>
      <c r="I4" s="173"/>
      <c r="J4" s="353" t="s">
        <v>669</v>
      </c>
      <c r="K4" s="347" t="s">
        <v>688</v>
      </c>
      <c r="L4" s="345" t="s">
        <v>690</v>
      </c>
      <c r="M4" s="339" t="s">
        <v>711</v>
      </c>
      <c r="N4" s="339" t="s">
        <v>704</v>
      </c>
      <c r="O4" s="339" t="s">
        <v>705</v>
      </c>
      <c r="P4" s="339" t="s">
        <v>720</v>
      </c>
      <c r="Q4" s="339" t="s">
        <v>721</v>
      </c>
      <c r="R4" s="339" t="s">
        <v>731</v>
      </c>
      <c r="S4" s="339" t="s">
        <v>732</v>
      </c>
      <c r="T4" s="339" t="s">
        <v>744</v>
      </c>
      <c r="U4" s="339" t="s">
        <v>745</v>
      </c>
      <c r="V4" s="339" t="s">
        <v>759</v>
      </c>
      <c r="W4" s="339" t="s">
        <v>760</v>
      </c>
    </row>
    <row r="5" spans="1:23" ht="51" customHeight="1">
      <c r="A5" s="350"/>
      <c r="B5" s="352"/>
      <c r="C5" s="354"/>
      <c r="D5" s="354"/>
      <c r="E5" s="95" t="s">
        <v>647</v>
      </c>
      <c r="F5" s="354"/>
      <c r="G5" s="95" t="s">
        <v>628</v>
      </c>
      <c r="H5" s="354"/>
      <c r="I5" s="174" t="s">
        <v>623</v>
      </c>
      <c r="J5" s="354"/>
      <c r="K5" s="348"/>
      <c r="L5" s="346"/>
      <c r="M5" s="340"/>
      <c r="N5" s="340"/>
      <c r="O5" s="340"/>
      <c r="P5" s="340"/>
      <c r="Q5" s="340"/>
      <c r="R5" s="340"/>
      <c r="S5" s="340"/>
      <c r="T5" s="340"/>
      <c r="U5" s="340"/>
      <c r="V5" s="340"/>
      <c r="W5" s="340"/>
    </row>
    <row r="6" spans="1:26" ht="15">
      <c r="A6" s="10">
        <v>114</v>
      </c>
      <c r="B6" s="11" t="s">
        <v>5</v>
      </c>
      <c r="C6" s="91">
        <v>50526017.650731474</v>
      </c>
      <c r="D6" s="91">
        <v>3504963</v>
      </c>
      <c r="E6" s="91">
        <f>C6+D6</f>
        <v>54030980.650731474</v>
      </c>
      <c r="F6" s="91">
        <v>583207</v>
      </c>
      <c r="G6" s="91">
        <f>E6+F6</f>
        <v>54614187.650731474</v>
      </c>
      <c r="H6" s="91">
        <v>1120537</v>
      </c>
      <c r="I6" s="91">
        <f>G6+H6</f>
        <v>55734724.650731474</v>
      </c>
      <c r="J6" s="91">
        <f>'Bil 1 2008-2020'!K6</f>
        <v>2785118</v>
      </c>
      <c r="K6" s="204">
        <f>'Bil 1 2008-2020'!L6</f>
        <v>-20690</v>
      </c>
      <c r="L6" s="252">
        <v>-81766</v>
      </c>
      <c r="M6" s="100">
        <f>I6+J6+K6</f>
        <v>58499152.650731474</v>
      </c>
      <c r="N6" s="100">
        <f>'Bil 1 2008-2020'!N6</f>
        <v>-319293.65073147416</v>
      </c>
      <c r="O6" s="91">
        <f>M6+N6</f>
        <v>58179859</v>
      </c>
      <c r="P6" s="259">
        <f>'Bil 1 2008-2020'!P6</f>
        <v>605253</v>
      </c>
      <c r="Q6" s="259">
        <f>P6+O6</f>
        <v>58785112</v>
      </c>
      <c r="R6" s="259">
        <f>'Bil 1 2008-2020'!R6</f>
        <v>1726438</v>
      </c>
      <c r="S6" s="259">
        <f>R6+Q6</f>
        <v>60511550</v>
      </c>
      <c r="T6" s="259">
        <f>'Bil 1 2008-2020'!T6</f>
        <v>1567835</v>
      </c>
      <c r="U6" s="259">
        <f>T6+S6</f>
        <v>62079385</v>
      </c>
      <c r="V6" s="259">
        <f>'Bil 1 2008-2020'!V6</f>
        <v>2502611</v>
      </c>
      <c r="W6" s="259">
        <f>V6+U6</f>
        <v>64581996</v>
      </c>
      <c r="X6" s="2"/>
      <c r="Z6" s="2"/>
    </row>
    <row r="7" spans="1:26" ht="15">
      <c r="A7" s="10">
        <v>115</v>
      </c>
      <c r="B7" s="11" t="s">
        <v>7</v>
      </c>
      <c r="C7" s="92">
        <v>37534106.62464863</v>
      </c>
      <c r="D7" s="92">
        <v>4487686</v>
      </c>
      <c r="E7" s="91">
        <f aca="true" t="shared" si="1" ref="E7:E70">C7+D7</f>
        <v>42021792.62464863</v>
      </c>
      <c r="F7" s="92">
        <v>791301</v>
      </c>
      <c r="G7" s="91">
        <f aca="true" t="shared" si="2" ref="G7:G70">E7+F7</f>
        <v>42813093.62464863</v>
      </c>
      <c r="H7" s="92">
        <v>1458191</v>
      </c>
      <c r="I7" s="91">
        <f aca="true" t="shared" si="3" ref="I7:I70">G7+H7</f>
        <v>44271284.62464863</v>
      </c>
      <c r="J7" s="91">
        <f>'Bil 1 2008-2020'!K7</f>
        <v>3533557</v>
      </c>
      <c r="K7" s="204">
        <f>'Bil 1 2008-2020'!L7</f>
        <v>-363804</v>
      </c>
      <c r="L7" s="252">
        <v>-572547</v>
      </c>
      <c r="M7" s="100">
        <f aca="true" t="shared" si="4" ref="M7:M70">I7+J7+K7</f>
        <v>47441037.62464863</v>
      </c>
      <c r="N7" s="100">
        <f>'Bil 1 2008-2020'!N7</f>
        <v>1965242.3753513694</v>
      </c>
      <c r="O7" s="91">
        <f>M7+N7</f>
        <v>49406280</v>
      </c>
      <c r="P7" s="12">
        <f>'Bil 1 2008-2020'!P7</f>
        <v>1228488</v>
      </c>
      <c r="Q7" s="12">
        <f aca="true" t="shared" si="5" ref="Q7:Q70">P7+O7</f>
        <v>50634768</v>
      </c>
      <c r="R7" s="12">
        <f>'Bil 1 2008-2020'!R7</f>
        <v>1731885</v>
      </c>
      <c r="S7" s="12">
        <f aca="true" t="shared" si="6" ref="S7:S70">R7+Q7</f>
        <v>52366653</v>
      </c>
      <c r="T7" s="12">
        <f>'Bil 1 2008-2020'!T7</f>
        <v>1983072</v>
      </c>
      <c r="U7" s="12">
        <f aca="true" t="shared" si="7" ref="U7:U70">T7+S7</f>
        <v>54349725</v>
      </c>
      <c r="V7" s="12">
        <f>'Bil 1 2008-2020'!V7</f>
        <v>3354465</v>
      </c>
      <c r="W7" s="12">
        <f aca="true" t="shared" si="8" ref="W7:W70">V7+U7</f>
        <v>57704190</v>
      </c>
      <c r="X7" s="2"/>
      <c r="Z7" s="2"/>
    </row>
    <row r="8" spans="1:26" ht="15">
      <c r="A8" s="10">
        <v>117</v>
      </c>
      <c r="B8" s="11" t="s">
        <v>9</v>
      </c>
      <c r="C8" s="92">
        <v>50831615.88513514</v>
      </c>
      <c r="D8" s="92">
        <v>8249705</v>
      </c>
      <c r="E8" s="91">
        <f t="shared" si="1"/>
        <v>59081320.88513514</v>
      </c>
      <c r="F8" s="92">
        <v>2708819</v>
      </c>
      <c r="G8" s="91">
        <f t="shared" si="2"/>
        <v>61790139.88513514</v>
      </c>
      <c r="H8" s="92">
        <v>2591224</v>
      </c>
      <c r="I8" s="91">
        <f t="shared" si="3"/>
        <v>64381363.88513514</v>
      </c>
      <c r="J8" s="91">
        <f>'Bil 1 2008-2020'!K8</f>
        <v>7302554</v>
      </c>
      <c r="K8" s="204">
        <f>'Bil 1 2008-2020'!L8</f>
        <v>265601</v>
      </c>
      <c r="L8" s="252">
        <v>645731</v>
      </c>
      <c r="M8" s="100">
        <f t="shared" si="4"/>
        <v>71949518.88513514</v>
      </c>
      <c r="N8" s="100">
        <f>'Bil 1 2008-2020'!N8</f>
        <v>4655217.114864856</v>
      </c>
      <c r="O8" s="91">
        <f>M8+N8</f>
        <v>76604736</v>
      </c>
      <c r="P8" s="12">
        <f>'Bil 1 2008-2020'!P8</f>
        <v>1256579</v>
      </c>
      <c r="Q8" s="12">
        <f t="shared" si="5"/>
        <v>77861315</v>
      </c>
      <c r="R8" s="12">
        <f>'Bil 1 2008-2020'!R8</f>
        <v>3498572</v>
      </c>
      <c r="S8" s="12">
        <f t="shared" si="6"/>
        <v>81359887</v>
      </c>
      <c r="T8" s="12">
        <f>'Bil 1 2008-2020'!T8</f>
        <v>3114390</v>
      </c>
      <c r="U8" s="12">
        <f t="shared" si="7"/>
        <v>84474277</v>
      </c>
      <c r="V8" s="12">
        <f>'Bil 1 2008-2020'!V8</f>
        <v>5289554</v>
      </c>
      <c r="W8" s="12">
        <f t="shared" si="8"/>
        <v>89763831</v>
      </c>
      <c r="X8" s="2"/>
      <c r="Z8" s="2"/>
    </row>
    <row r="9" spans="1:26" ht="15">
      <c r="A9" s="10">
        <v>120</v>
      </c>
      <c r="B9" s="11" t="s">
        <v>11</v>
      </c>
      <c r="C9" s="92">
        <v>48725645.44370118</v>
      </c>
      <c r="D9" s="92">
        <v>10873512</v>
      </c>
      <c r="E9" s="91">
        <f t="shared" si="1"/>
        <v>59599157.44370118</v>
      </c>
      <c r="F9" s="92">
        <v>4537667</v>
      </c>
      <c r="G9" s="91">
        <f t="shared" si="2"/>
        <v>64136824.44370118</v>
      </c>
      <c r="H9" s="92">
        <v>3981437</v>
      </c>
      <c r="I9" s="91">
        <f t="shared" si="3"/>
        <v>68118261.44370118</v>
      </c>
      <c r="J9" s="91">
        <f>'Bil 1 2008-2020'!K9</f>
        <v>9358026</v>
      </c>
      <c r="K9" s="204">
        <f>'Bil 1 2008-2020'!L9</f>
        <v>570302</v>
      </c>
      <c r="L9" s="252">
        <v>1308180</v>
      </c>
      <c r="M9" s="100">
        <f t="shared" si="4"/>
        <v>78046589.44370118</v>
      </c>
      <c r="N9" s="100">
        <f>'Bil 1 2008-2020'!N9</f>
        <v>6210148.556298822</v>
      </c>
      <c r="O9" s="91">
        <f aca="true" t="shared" si="9" ref="O9:O70">M9+N9</f>
        <v>84256738</v>
      </c>
      <c r="P9" s="12">
        <f>'Bil 1 2008-2020'!P9</f>
        <v>1929064</v>
      </c>
      <c r="Q9" s="12">
        <f t="shared" si="5"/>
        <v>86185802</v>
      </c>
      <c r="R9" s="12">
        <f>'Bil 1 2008-2020'!R9</f>
        <v>4741320</v>
      </c>
      <c r="S9" s="12">
        <f t="shared" si="6"/>
        <v>90927122</v>
      </c>
      <c r="T9" s="12">
        <f>'Bil 1 2008-2020'!T9</f>
        <v>4477052</v>
      </c>
      <c r="U9" s="12">
        <f t="shared" si="7"/>
        <v>95404174</v>
      </c>
      <c r="V9" s="12">
        <f>'Bil 1 2008-2020'!V9</f>
        <v>7782202</v>
      </c>
      <c r="W9" s="12">
        <f t="shared" si="8"/>
        <v>103186376</v>
      </c>
      <c r="X9" s="2"/>
      <c r="Z9" s="2"/>
    </row>
    <row r="10" spans="1:26" ht="15">
      <c r="A10" s="10">
        <v>123</v>
      </c>
      <c r="B10" s="11" t="s">
        <v>13</v>
      </c>
      <c r="C10" s="92">
        <v>84011612.01351935</v>
      </c>
      <c r="D10" s="92">
        <v>6121302</v>
      </c>
      <c r="E10" s="91">
        <f t="shared" si="1"/>
        <v>90132914.01351935</v>
      </c>
      <c r="F10" s="92">
        <v>884894</v>
      </c>
      <c r="G10" s="91">
        <f t="shared" si="2"/>
        <v>91017808.01351935</v>
      </c>
      <c r="H10" s="92">
        <v>1323177</v>
      </c>
      <c r="I10" s="91">
        <f t="shared" si="3"/>
        <v>92340985.01351935</v>
      </c>
      <c r="J10" s="91">
        <f>'Bil 1 2008-2020'!K10</f>
        <v>5452874</v>
      </c>
      <c r="K10" s="204">
        <f>'Bil 1 2008-2020'!L10</f>
        <v>550091</v>
      </c>
      <c r="L10" s="252">
        <v>555244</v>
      </c>
      <c r="M10" s="100">
        <f t="shared" si="4"/>
        <v>98343950.01351935</v>
      </c>
      <c r="N10" s="100">
        <f>'Bil 1 2008-2020'!N10</f>
        <v>752050.9864806533</v>
      </c>
      <c r="O10" s="91">
        <f t="shared" si="9"/>
        <v>99096001</v>
      </c>
      <c r="P10" s="12">
        <f>'Bil 1 2008-2020'!P10</f>
        <v>1297873</v>
      </c>
      <c r="Q10" s="12">
        <f t="shared" si="5"/>
        <v>100393874</v>
      </c>
      <c r="R10" s="12">
        <f>'Bil 1 2008-2020'!R10</f>
        <v>2504833</v>
      </c>
      <c r="S10" s="12">
        <f t="shared" si="6"/>
        <v>102898707</v>
      </c>
      <c r="T10" s="12">
        <f>'Bil 1 2008-2020'!T10</f>
        <v>2483928</v>
      </c>
      <c r="U10" s="12">
        <f t="shared" si="7"/>
        <v>105382635</v>
      </c>
      <c r="V10" s="12">
        <f>'Bil 1 2008-2020'!V10</f>
        <v>4187823</v>
      </c>
      <c r="W10" s="12">
        <f t="shared" si="8"/>
        <v>109570458</v>
      </c>
      <c r="X10" s="2"/>
      <c r="Z10" s="2"/>
    </row>
    <row r="11" spans="1:26" ht="15">
      <c r="A11" s="10">
        <v>125</v>
      </c>
      <c r="B11" s="11" t="s">
        <v>15</v>
      </c>
      <c r="C11" s="92">
        <v>32730899.592608385</v>
      </c>
      <c r="D11" s="92">
        <v>5258040</v>
      </c>
      <c r="E11" s="91">
        <f t="shared" si="1"/>
        <v>37988939.592608385</v>
      </c>
      <c r="F11" s="92">
        <v>1964902</v>
      </c>
      <c r="G11" s="91">
        <f t="shared" si="2"/>
        <v>39953841.592608385</v>
      </c>
      <c r="H11" s="92">
        <v>1734874</v>
      </c>
      <c r="I11" s="91">
        <f t="shared" si="3"/>
        <v>41688715.592608385</v>
      </c>
      <c r="J11" s="91">
        <f>'Bil 1 2008-2020'!K11</f>
        <v>4101148</v>
      </c>
      <c r="K11" s="204">
        <f>'Bil 1 2008-2020'!L11</f>
        <v>-57948</v>
      </c>
      <c r="L11" s="252">
        <v>-39578</v>
      </c>
      <c r="M11" s="100">
        <f t="shared" si="4"/>
        <v>45731915.592608385</v>
      </c>
      <c r="N11" s="100">
        <f>'Bil 1 2008-2020'!N11</f>
        <v>2519079.407391615</v>
      </c>
      <c r="O11" s="91">
        <f t="shared" si="9"/>
        <v>48250995</v>
      </c>
      <c r="P11" s="12">
        <f>'Bil 1 2008-2020'!P11</f>
        <v>1334855</v>
      </c>
      <c r="Q11" s="12">
        <f t="shared" si="5"/>
        <v>49585850</v>
      </c>
      <c r="R11" s="12">
        <f>'Bil 1 2008-2020'!R11</f>
        <v>1907409</v>
      </c>
      <c r="S11" s="12">
        <f t="shared" si="6"/>
        <v>51493259</v>
      </c>
      <c r="T11" s="12">
        <f>'Bil 1 2008-2020'!T11</f>
        <v>2063613</v>
      </c>
      <c r="U11" s="12">
        <f t="shared" si="7"/>
        <v>53556872</v>
      </c>
      <c r="V11" s="12">
        <f>'Bil 1 2008-2020'!V11</f>
        <v>3672393</v>
      </c>
      <c r="W11" s="12">
        <f t="shared" si="8"/>
        <v>57229265</v>
      </c>
      <c r="X11" s="2"/>
      <c r="Z11" s="2"/>
    </row>
    <row r="12" spans="1:26" ht="15">
      <c r="A12" s="10">
        <v>126</v>
      </c>
      <c r="B12" s="11" t="s">
        <v>17</v>
      </c>
      <c r="C12" s="92">
        <v>121430122.78428484</v>
      </c>
      <c r="D12" s="92">
        <v>9350417</v>
      </c>
      <c r="E12" s="91">
        <f t="shared" si="1"/>
        <v>130780539.78428484</v>
      </c>
      <c r="F12" s="92">
        <v>4231882</v>
      </c>
      <c r="G12" s="91">
        <f t="shared" si="2"/>
        <v>135012421.78428483</v>
      </c>
      <c r="H12" s="92">
        <v>3779455</v>
      </c>
      <c r="I12" s="91">
        <f t="shared" si="3"/>
        <v>138791876.78428483</v>
      </c>
      <c r="J12" s="91">
        <f>'Bil 1 2008-2020'!K12</f>
        <v>8401323</v>
      </c>
      <c r="K12" s="204">
        <f>'Bil 1 2008-2020'!L12</f>
        <v>233735</v>
      </c>
      <c r="L12" s="252">
        <v>351215</v>
      </c>
      <c r="M12" s="100">
        <f t="shared" si="4"/>
        <v>147426934.78428483</v>
      </c>
      <c r="N12" s="100">
        <f>'Bil 1 2008-2020'!N12</f>
        <v>2357500.21571517</v>
      </c>
      <c r="O12" s="91">
        <f t="shared" si="9"/>
        <v>149784435</v>
      </c>
      <c r="P12" s="12">
        <f>'Bil 1 2008-2020'!P12</f>
        <v>2534640</v>
      </c>
      <c r="Q12" s="12">
        <f t="shared" si="5"/>
        <v>152319075</v>
      </c>
      <c r="R12" s="12">
        <f>'Bil 1 2008-2020'!R12</f>
        <v>4333211</v>
      </c>
      <c r="S12" s="12">
        <f t="shared" si="6"/>
        <v>156652286</v>
      </c>
      <c r="T12" s="12">
        <f>'Bil 1 2008-2020'!T12</f>
        <v>4764039</v>
      </c>
      <c r="U12" s="12">
        <f t="shared" si="7"/>
        <v>161416325</v>
      </c>
      <c r="V12" s="12">
        <f>'Bil 1 2008-2020'!V12</f>
        <v>7192414</v>
      </c>
      <c r="W12" s="12">
        <f t="shared" si="8"/>
        <v>168608739</v>
      </c>
      <c r="X12" s="2"/>
      <c r="Z12" s="2"/>
    </row>
    <row r="13" spans="1:26" ht="15">
      <c r="A13" s="10">
        <v>127</v>
      </c>
      <c r="B13" s="11" t="s">
        <v>19</v>
      </c>
      <c r="C13" s="92">
        <v>104543827.30151875</v>
      </c>
      <c r="D13" s="92">
        <v>6157543</v>
      </c>
      <c r="E13" s="91">
        <f t="shared" si="1"/>
        <v>110701370.30151875</v>
      </c>
      <c r="F13" s="92">
        <v>2040668</v>
      </c>
      <c r="G13" s="91">
        <f t="shared" si="2"/>
        <v>112742038.30151875</v>
      </c>
      <c r="H13" s="92">
        <v>2696396</v>
      </c>
      <c r="I13" s="91">
        <f t="shared" si="3"/>
        <v>115438434.30151875</v>
      </c>
      <c r="J13" s="91">
        <f>'Bil 1 2008-2020'!K13</f>
        <v>6023463</v>
      </c>
      <c r="K13" s="204">
        <f>'Bil 1 2008-2020'!L13</f>
        <v>30771</v>
      </c>
      <c r="L13" s="252">
        <v>136830</v>
      </c>
      <c r="M13" s="100">
        <f t="shared" si="4"/>
        <v>121492668.30151875</v>
      </c>
      <c r="N13" s="100">
        <f>'Bil 1 2008-2020'!N13</f>
        <v>893939.6984812468</v>
      </c>
      <c r="O13" s="91">
        <f t="shared" si="9"/>
        <v>122386608</v>
      </c>
      <c r="P13" s="12">
        <f>'Bil 1 2008-2020'!P13</f>
        <v>1503164</v>
      </c>
      <c r="Q13" s="12">
        <f t="shared" si="5"/>
        <v>123889772</v>
      </c>
      <c r="R13" s="12">
        <f>'Bil 1 2008-2020'!R13</f>
        <v>3530282</v>
      </c>
      <c r="S13" s="12">
        <f t="shared" si="6"/>
        <v>127420054</v>
      </c>
      <c r="T13" s="12">
        <f>'Bil 1 2008-2020'!T13</f>
        <v>2996706</v>
      </c>
      <c r="U13" s="12">
        <f t="shared" si="7"/>
        <v>130416760</v>
      </c>
      <c r="V13" s="12">
        <f>'Bil 1 2008-2020'!V13</f>
        <v>5255554</v>
      </c>
      <c r="W13" s="12">
        <f t="shared" si="8"/>
        <v>135672314</v>
      </c>
      <c r="X13" s="2"/>
      <c r="Z13" s="2"/>
    </row>
    <row r="14" spans="1:26" ht="15">
      <c r="A14" s="10">
        <v>128</v>
      </c>
      <c r="B14" s="11" t="s">
        <v>21</v>
      </c>
      <c r="C14" s="92">
        <v>19918361.443240736</v>
      </c>
      <c r="D14" s="92">
        <v>1856676</v>
      </c>
      <c r="E14" s="91">
        <f t="shared" si="1"/>
        <v>21775037.443240736</v>
      </c>
      <c r="F14" s="92">
        <v>151124</v>
      </c>
      <c r="G14" s="91">
        <f t="shared" si="2"/>
        <v>21926161.443240736</v>
      </c>
      <c r="H14" s="92">
        <v>606185</v>
      </c>
      <c r="I14" s="91">
        <f t="shared" si="3"/>
        <v>22532346.443240736</v>
      </c>
      <c r="J14" s="91">
        <f>'Bil 1 2008-2020'!K14</f>
        <v>1844497</v>
      </c>
      <c r="K14" s="204">
        <f>'Bil 1 2008-2020'!L14</f>
        <v>11476</v>
      </c>
      <c r="L14" s="252">
        <v>4638</v>
      </c>
      <c r="M14" s="100">
        <f t="shared" si="4"/>
        <v>24388319.443240736</v>
      </c>
      <c r="N14" s="100">
        <f>'Bil 1 2008-2020'!N14</f>
        <v>765101.5567592643</v>
      </c>
      <c r="O14" s="91">
        <f t="shared" si="9"/>
        <v>25153421</v>
      </c>
      <c r="P14" s="12">
        <f>'Bil 1 2008-2020'!P14</f>
        <v>474740</v>
      </c>
      <c r="Q14" s="12">
        <f t="shared" si="5"/>
        <v>25628161</v>
      </c>
      <c r="R14" s="12">
        <f>'Bil 1 2008-2020'!R14</f>
        <v>850660</v>
      </c>
      <c r="S14" s="12">
        <f t="shared" si="6"/>
        <v>26478821</v>
      </c>
      <c r="T14" s="12">
        <f>'Bil 1 2008-2020'!T14</f>
        <v>754238</v>
      </c>
      <c r="U14" s="12">
        <f t="shared" si="7"/>
        <v>27233059</v>
      </c>
      <c r="V14" s="12">
        <f>'Bil 1 2008-2020'!V14</f>
        <v>1347982</v>
      </c>
      <c r="W14" s="12">
        <f t="shared" si="8"/>
        <v>28581041</v>
      </c>
      <c r="X14" s="2"/>
      <c r="Z14" s="2"/>
    </row>
    <row r="15" spans="1:26" ht="15">
      <c r="A15" s="10">
        <v>136</v>
      </c>
      <c r="B15" s="11" t="s">
        <v>23</v>
      </c>
      <c r="C15" s="92">
        <v>97734301.42621966</v>
      </c>
      <c r="D15" s="92">
        <v>9862014</v>
      </c>
      <c r="E15" s="91">
        <f t="shared" si="1"/>
        <v>107596315.42621966</v>
      </c>
      <c r="F15" s="92">
        <v>3290685</v>
      </c>
      <c r="G15" s="91">
        <f t="shared" si="2"/>
        <v>110887000.42621966</v>
      </c>
      <c r="H15" s="92">
        <v>3029378</v>
      </c>
      <c r="I15" s="91">
        <f t="shared" si="3"/>
        <v>113916378.42621966</v>
      </c>
      <c r="J15" s="91">
        <f>'Bil 1 2008-2020'!K15</f>
        <v>8466612</v>
      </c>
      <c r="K15" s="204">
        <f>'Bil 1 2008-2020'!L15</f>
        <v>298085</v>
      </c>
      <c r="L15" s="252">
        <v>568133</v>
      </c>
      <c r="M15" s="100">
        <f t="shared" si="4"/>
        <v>122681075.42621966</v>
      </c>
      <c r="N15" s="100">
        <f>'Bil 1 2008-2020'!N15</f>
        <v>2514591.573780343</v>
      </c>
      <c r="O15" s="91">
        <f t="shared" si="9"/>
        <v>125195667</v>
      </c>
      <c r="P15" s="12">
        <f>'Bil 1 2008-2020'!P15</f>
        <v>2315419</v>
      </c>
      <c r="Q15" s="12">
        <f t="shared" si="5"/>
        <v>127511086</v>
      </c>
      <c r="R15" s="12">
        <f>'Bil 1 2008-2020'!R15</f>
        <v>4158985</v>
      </c>
      <c r="S15" s="12">
        <f t="shared" si="6"/>
        <v>131670071</v>
      </c>
      <c r="T15" s="12">
        <f>'Bil 1 2008-2020'!T15</f>
        <v>3670596</v>
      </c>
      <c r="U15" s="12">
        <f t="shared" si="7"/>
        <v>135340667</v>
      </c>
      <c r="V15" s="12">
        <f>'Bil 1 2008-2020'!V15</f>
        <v>7258859</v>
      </c>
      <c r="W15" s="12">
        <f t="shared" si="8"/>
        <v>142599526</v>
      </c>
      <c r="X15" s="2"/>
      <c r="Z15" s="2"/>
    </row>
    <row r="16" spans="1:26" ht="15">
      <c r="A16" s="10">
        <v>138</v>
      </c>
      <c r="B16" s="11" t="s">
        <v>25</v>
      </c>
      <c r="C16" s="92">
        <v>55792936.78627989</v>
      </c>
      <c r="D16" s="92">
        <v>4231679</v>
      </c>
      <c r="E16" s="91">
        <f t="shared" si="1"/>
        <v>60024615.78627989</v>
      </c>
      <c r="F16" s="92">
        <v>568310</v>
      </c>
      <c r="G16" s="91">
        <f t="shared" si="2"/>
        <v>60592925.78627989</v>
      </c>
      <c r="H16" s="92">
        <v>1635062</v>
      </c>
      <c r="I16" s="91">
        <f t="shared" si="3"/>
        <v>62227987.78627989</v>
      </c>
      <c r="J16" s="91">
        <f>'Bil 1 2008-2020'!K16</f>
        <v>3741483</v>
      </c>
      <c r="K16" s="204">
        <f>'Bil 1 2008-2020'!L16</f>
        <v>90627</v>
      </c>
      <c r="L16" s="252">
        <v>184233</v>
      </c>
      <c r="M16" s="100">
        <f t="shared" si="4"/>
        <v>66060097.78627989</v>
      </c>
      <c r="N16" s="100">
        <f>'Bil 1 2008-2020'!N16</f>
        <v>1650885.213720113</v>
      </c>
      <c r="O16" s="91">
        <f t="shared" si="9"/>
        <v>67710983</v>
      </c>
      <c r="P16" s="12">
        <f>'Bil 1 2008-2020'!P16</f>
        <v>896409</v>
      </c>
      <c r="Q16" s="12">
        <f t="shared" si="5"/>
        <v>68607392</v>
      </c>
      <c r="R16" s="12">
        <f>'Bil 1 2008-2020'!R16</f>
        <v>1884535</v>
      </c>
      <c r="S16" s="12">
        <f t="shared" si="6"/>
        <v>70491927</v>
      </c>
      <c r="T16" s="12">
        <f>'Bil 1 2008-2020'!T16</f>
        <v>1630912</v>
      </c>
      <c r="U16" s="12">
        <f t="shared" si="7"/>
        <v>72122839</v>
      </c>
      <c r="V16" s="12">
        <f>'Bil 1 2008-2020'!V16</f>
        <v>3427740</v>
      </c>
      <c r="W16" s="12">
        <f t="shared" si="8"/>
        <v>75550579</v>
      </c>
      <c r="X16" s="2"/>
      <c r="Z16" s="2"/>
    </row>
    <row r="17" spans="1:26" ht="15">
      <c r="A17" s="10">
        <v>139</v>
      </c>
      <c r="B17" s="11" t="s">
        <v>27</v>
      </c>
      <c r="C17" s="92">
        <v>29407850.965462428</v>
      </c>
      <c r="D17" s="92">
        <v>2709876</v>
      </c>
      <c r="E17" s="91">
        <f t="shared" si="1"/>
        <v>32117726.965462428</v>
      </c>
      <c r="F17" s="92">
        <v>253623</v>
      </c>
      <c r="G17" s="91">
        <f t="shared" si="2"/>
        <v>32371349.965462428</v>
      </c>
      <c r="H17" s="92">
        <v>834204</v>
      </c>
      <c r="I17" s="91">
        <f t="shared" si="3"/>
        <v>33205553.965462428</v>
      </c>
      <c r="J17" s="91">
        <f>'Bil 1 2008-2020'!K17</f>
        <v>2391861</v>
      </c>
      <c r="K17" s="204">
        <f>'Bil 1 2008-2020'!L17</f>
        <v>16640</v>
      </c>
      <c r="L17" s="252">
        <v>8714</v>
      </c>
      <c r="M17" s="100">
        <f t="shared" si="4"/>
        <v>35614054.96546243</v>
      </c>
      <c r="N17" s="100">
        <f>'Bil 1 2008-2020'!N17</f>
        <v>808438.0345375687</v>
      </c>
      <c r="O17" s="91">
        <f t="shared" si="9"/>
        <v>36422493</v>
      </c>
      <c r="P17" s="12">
        <f>'Bil 1 2008-2020'!P17</f>
        <v>644092</v>
      </c>
      <c r="Q17" s="12">
        <f t="shared" si="5"/>
        <v>37066585</v>
      </c>
      <c r="R17" s="12">
        <f>'Bil 1 2008-2020'!R17</f>
        <v>1386815</v>
      </c>
      <c r="S17" s="12">
        <f t="shared" si="6"/>
        <v>38453400</v>
      </c>
      <c r="T17" s="12">
        <f>'Bil 1 2008-2020'!T17</f>
        <v>1139150</v>
      </c>
      <c r="U17" s="12">
        <f t="shared" si="7"/>
        <v>39592550</v>
      </c>
      <c r="V17" s="12">
        <f>'Bil 1 2008-2020'!V17</f>
        <v>2005799</v>
      </c>
      <c r="W17" s="12">
        <f t="shared" si="8"/>
        <v>41598349</v>
      </c>
      <c r="X17" s="2"/>
      <c r="Z17" s="2"/>
    </row>
    <row r="18" spans="1:26" ht="15">
      <c r="A18" s="10">
        <v>140</v>
      </c>
      <c r="B18" s="11" t="s">
        <v>29</v>
      </c>
      <c r="C18" s="92">
        <v>11812036.103689557</v>
      </c>
      <c r="D18" s="92">
        <v>1228217</v>
      </c>
      <c r="E18" s="91">
        <f t="shared" si="1"/>
        <v>13040253.103689557</v>
      </c>
      <c r="F18" s="92">
        <v>165448</v>
      </c>
      <c r="G18" s="91">
        <f t="shared" si="2"/>
        <v>13205701.103689557</v>
      </c>
      <c r="H18" s="92">
        <v>509268</v>
      </c>
      <c r="I18" s="91">
        <f t="shared" si="3"/>
        <v>13714969.103689557</v>
      </c>
      <c r="J18" s="91">
        <f>'Bil 1 2008-2020'!K18</f>
        <v>1355503</v>
      </c>
      <c r="K18" s="204">
        <f>'Bil 1 2008-2020'!L18</f>
        <v>24450</v>
      </c>
      <c r="L18" s="252">
        <v>40810</v>
      </c>
      <c r="M18" s="100">
        <f t="shared" si="4"/>
        <v>15094922.103689557</v>
      </c>
      <c r="N18" s="100">
        <f>'Bil 1 2008-2020'!N18</f>
        <v>895509.8963104431</v>
      </c>
      <c r="O18" s="91">
        <f t="shared" si="9"/>
        <v>15990432</v>
      </c>
      <c r="P18" s="12">
        <f>'Bil 1 2008-2020'!P18</f>
        <v>304803</v>
      </c>
      <c r="Q18" s="12">
        <f t="shared" si="5"/>
        <v>16295235</v>
      </c>
      <c r="R18" s="12">
        <f>'Bil 1 2008-2020'!R18</f>
        <v>494965</v>
      </c>
      <c r="S18" s="12">
        <f t="shared" si="6"/>
        <v>16790200</v>
      </c>
      <c r="T18" s="12">
        <f>'Bil 1 2008-2020'!T18</f>
        <v>592015</v>
      </c>
      <c r="U18" s="12">
        <f t="shared" si="7"/>
        <v>17382215</v>
      </c>
      <c r="V18" s="12">
        <f>'Bil 1 2008-2020'!V18</f>
        <v>1186101</v>
      </c>
      <c r="W18" s="12">
        <f t="shared" si="8"/>
        <v>18568316</v>
      </c>
      <c r="X18" s="2"/>
      <c r="Z18" s="2"/>
    </row>
    <row r="19" spans="1:26" ht="15">
      <c r="A19" s="10">
        <v>160</v>
      </c>
      <c r="B19" s="11" t="s">
        <v>31</v>
      </c>
      <c r="C19" s="92">
        <v>81695708.87192982</v>
      </c>
      <c r="D19" s="92">
        <v>5892537</v>
      </c>
      <c r="E19" s="91">
        <f t="shared" si="1"/>
        <v>87588245.87192982</v>
      </c>
      <c r="F19" s="92">
        <v>145844</v>
      </c>
      <c r="G19" s="91">
        <f t="shared" si="2"/>
        <v>87734089.87192982</v>
      </c>
      <c r="H19" s="92">
        <v>1692593</v>
      </c>
      <c r="I19" s="91">
        <f t="shared" si="3"/>
        <v>89426682.87192982</v>
      </c>
      <c r="J19" s="91">
        <f>'Bil 1 2008-2020'!K19</f>
        <v>5737633</v>
      </c>
      <c r="K19" s="204">
        <f>'Bil 1 2008-2020'!L19</f>
        <v>493335</v>
      </c>
      <c r="L19" s="252">
        <v>622377</v>
      </c>
      <c r="M19" s="100">
        <f t="shared" si="4"/>
        <v>95657650.87192982</v>
      </c>
      <c r="N19" s="100">
        <f>'Bil 1 2008-2020'!N19</f>
        <v>1985864.1280701756</v>
      </c>
      <c r="O19" s="91">
        <f t="shared" si="9"/>
        <v>97643515</v>
      </c>
      <c r="P19" s="12">
        <f>'Bil 1 2008-2020'!P19</f>
        <v>1047723</v>
      </c>
      <c r="Q19" s="12">
        <f t="shared" si="5"/>
        <v>98691238</v>
      </c>
      <c r="R19" s="12">
        <f>'Bil 1 2008-2020'!R19</f>
        <v>2961696</v>
      </c>
      <c r="S19" s="12">
        <f t="shared" si="6"/>
        <v>101652934</v>
      </c>
      <c r="T19" s="12">
        <f>'Bil 1 2008-2020'!T19</f>
        <v>2897928</v>
      </c>
      <c r="U19" s="12">
        <f t="shared" si="7"/>
        <v>104550862</v>
      </c>
      <c r="V19" s="12">
        <f>'Bil 1 2008-2020'!V19</f>
        <v>5137748</v>
      </c>
      <c r="W19" s="12">
        <f t="shared" si="8"/>
        <v>109688610</v>
      </c>
      <c r="X19" s="2"/>
      <c r="Z19" s="2"/>
    </row>
    <row r="20" spans="1:26" ht="15">
      <c r="A20" s="10">
        <v>162</v>
      </c>
      <c r="B20" s="11" t="s">
        <v>33</v>
      </c>
      <c r="C20" s="92">
        <v>40924918.33855366</v>
      </c>
      <c r="D20" s="92">
        <v>2690839</v>
      </c>
      <c r="E20" s="91">
        <f t="shared" si="1"/>
        <v>43615757.33855366</v>
      </c>
      <c r="F20" s="92">
        <v>147202</v>
      </c>
      <c r="G20" s="91">
        <f t="shared" si="2"/>
        <v>43762959.33855366</v>
      </c>
      <c r="H20" s="92">
        <v>1033037</v>
      </c>
      <c r="I20" s="91">
        <f t="shared" si="3"/>
        <v>44795996.33855366</v>
      </c>
      <c r="J20" s="91">
        <f>'Bil 1 2008-2020'!K20</f>
        <v>2755743</v>
      </c>
      <c r="K20" s="204">
        <f>'Bil 1 2008-2020'!L20</f>
        <v>101976</v>
      </c>
      <c r="L20" s="252">
        <v>235257</v>
      </c>
      <c r="M20" s="100">
        <f t="shared" si="4"/>
        <v>47653715.33855366</v>
      </c>
      <c r="N20" s="100">
        <f>'Bil 1 2008-2020'!N20</f>
        <v>1087669.6614463404</v>
      </c>
      <c r="O20" s="91">
        <f t="shared" si="9"/>
        <v>48741385</v>
      </c>
      <c r="P20" s="12">
        <f>'Bil 1 2008-2020'!P20</f>
        <v>526601</v>
      </c>
      <c r="Q20" s="12">
        <f t="shared" si="5"/>
        <v>49267986</v>
      </c>
      <c r="R20" s="12">
        <f>'Bil 1 2008-2020'!R20</f>
        <v>1184762</v>
      </c>
      <c r="S20" s="12">
        <f t="shared" si="6"/>
        <v>50452748</v>
      </c>
      <c r="T20" s="12">
        <f>'Bil 1 2008-2020'!T20</f>
        <v>1287170</v>
      </c>
      <c r="U20" s="12">
        <f t="shared" si="7"/>
        <v>51739918</v>
      </c>
      <c r="V20" s="12">
        <f>'Bil 1 2008-2020'!V20</f>
        <v>2327617</v>
      </c>
      <c r="W20" s="12">
        <f t="shared" si="8"/>
        <v>54067535</v>
      </c>
      <c r="X20" s="2"/>
      <c r="Z20" s="2"/>
    </row>
    <row r="21" spans="1:26" ht="15">
      <c r="A21" s="10">
        <v>163</v>
      </c>
      <c r="B21" s="11" t="s">
        <v>35</v>
      </c>
      <c r="C21" s="92">
        <v>81460531.10023656</v>
      </c>
      <c r="D21" s="92">
        <v>5057234</v>
      </c>
      <c r="E21" s="91">
        <f t="shared" si="1"/>
        <v>86517765.10023656</v>
      </c>
      <c r="F21" s="92">
        <v>1086566</v>
      </c>
      <c r="G21" s="91">
        <f t="shared" si="2"/>
        <v>87604331.10023656</v>
      </c>
      <c r="H21" s="92">
        <v>2316349</v>
      </c>
      <c r="I21" s="91">
        <f t="shared" si="3"/>
        <v>89920680.10023656</v>
      </c>
      <c r="J21" s="91">
        <f>'Bil 1 2008-2020'!K21</f>
        <v>5576729</v>
      </c>
      <c r="K21" s="204">
        <f>'Bil 1 2008-2020'!L21</f>
        <v>117848</v>
      </c>
      <c r="L21" s="252">
        <v>110204</v>
      </c>
      <c r="M21" s="100">
        <f t="shared" si="4"/>
        <v>95615257.10023656</v>
      </c>
      <c r="N21" s="100">
        <f>'Bil 1 2008-2020'!N21</f>
        <v>2069156.8997634351</v>
      </c>
      <c r="O21" s="91">
        <f t="shared" si="9"/>
        <v>97684414</v>
      </c>
      <c r="P21" s="12">
        <f>'Bil 1 2008-2020'!P21</f>
        <v>1226655</v>
      </c>
      <c r="Q21" s="12">
        <f t="shared" si="5"/>
        <v>98911069</v>
      </c>
      <c r="R21" s="12">
        <f>'Bil 1 2008-2020'!R21</f>
        <v>2786018</v>
      </c>
      <c r="S21" s="12">
        <f t="shared" si="6"/>
        <v>101697087</v>
      </c>
      <c r="T21" s="12">
        <f>'Bil 1 2008-2020'!T21</f>
        <v>2825952</v>
      </c>
      <c r="U21" s="12">
        <f t="shared" si="7"/>
        <v>104523039</v>
      </c>
      <c r="V21" s="12">
        <f>'Bil 1 2008-2020'!V21</f>
        <v>4871432</v>
      </c>
      <c r="W21" s="12">
        <f t="shared" si="8"/>
        <v>109394471</v>
      </c>
      <c r="X21" s="2"/>
      <c r="Z21" s="2"/>
    </row>
    <row r="22" spans="1:26" ht="15">
      <c r="A22" s="10">
        <v>180</v>
      </c>
      <c r="B22" s="11" t="s">
        <v>37</v>
      </c>
      <c r="C22" s="92">
        <v>1055634624.5404646</v>
      </c>
      <c r="D22" s="92">
        <v>28461475</v>
      </c>
      <c r="E22" s="91">
        <f t="shared" si="1"/>
        <v>1084096099.5404646</v>
      </c>
      <c r="F22" s="92">
        <v>-16687204</v>
      </c>
      <c r="G22" s="91">
        <f t="shared" si="2"/>
        <v>1067408895.5404646</v>
      </c>
      <c r="H22" s="92">
        <v>17113608</v>
      </c>
      <c r="I22" s="91">
        <f t="shared" si="3"/>
        <v>1084522503.5404646</v>
      </c>
      <c r="J22" s="91">
        <f>'Bil 1 2008-2020'!K22</f>
        <v>37326592</v>
      </c>
      <c r="K22" s="204">
        <f>'Bil 1 2008-2020'!L22</f>
        <v>-2194269</v>
      </c>
      <c r="L22" s="252">
        <v>-5446891</v>
      </c>
      <c r="M22" s="100">
        <f t="shared" si="4"/>
        <v>1119654826.5404646</v>
      </c>
      <c r="N22" s="100">
        <f>'Bil 1 2008-2020'!N22</f>
        <v>-40471854.54046464</v>
      </c>
      <c r="O22" s="91">
        <f t="shared" si="9"/>
        <v>1079182972</v>
      </c>
      <c r="P22" s="12">
        <f>'Bil 1 2008-2020'!P22</f>
        <v>8970799</v>
      </c>
      <c r="Q22" s="12">
        <f t="shared" si="5"/>
        <v>1088153771</v>
      </c>
      <c r="R22" s="12">
        <f>'Bil 1 2008-2020'!R22</f>
        <v>23191612</v>
      </c>
      <c r="S22" s="12">
        <f t="shared" si="6"/>
        <v>1111345383</v>
      </c>
      <c r="T22" s="12">
        <f>'Bil 1 2008-2020'!T22</f>
        <v>21789849</v>
      </c>
      <c r="U22" s="12">
        <f t="shared" si="7"/>
        <v>1133135232</v>
      </c>
      <c r="V22" s="12">
        <f>'Bil 1 2008-2020'!V22</f>
        <v>35747959</v>
      </c>
      <c r="W22" s="12">
        <f t="shared" si="8"/>
        <v>1168883191</v>
      </c>
      <c r="X22" s="2"/>
      <c r="Z22" s="2"/>
    </row>
    <row r="23" spans="1:26" ht="15">
      <c r="A23" s="10">
        <v>181</v>
      </c>
      <c r="B23" s="11" t="s">
        <v>39</v>
      </c>
      <c r="C23" s="92">
        <v>110730198.51622951</v>
      </c>
      <c r="D23" s="92">
        <v>7258042</v>
      </c>
      <c r="E23" s="91">
        <f t="shared" si="1"/>
        <v>117988240.51622951</v>
      </c>
      <c r="F23" s="92">
        <v>3085558</v>
      </c>
      <c r="G23" s="91">
        <f t="shared" si="2"/>
        <v>121073798.51622951</v>
      </c>
      <c r="H23" s="92">
        <v>2512327</v>
      </c>
      <c r="I23" s="91">
        <f t="shared" si="3"/>
        <v>123586125.51622951</v>
      </c>
      <c r="J23" s="91">
        <f>'Bil 1 2008-2020'!K23</f>
        <v>8173050</v>
      </c>
      <c r="K23" s="204">
        <f>'Bil 1 2008-2020'!L23</f>
        <v>-36995</v>
      </c>
      <c r="L23" s="252">
        <v>-14225</v>
      </c>
      <c r="M23" s="100">
        <f t="shared" si="4"/>
        <v>131722180.51622951</v>
      </c>
      <c r="N23" s="100">
        <f>'Bil 1 2008-2020'!N23</f>
        <v>-544573.5162295103</v>
      </c>
      <c r="O23" s="91">
        <f t="shared" si="9"/>
        <v>131177607</v>
      </c>
      <c r="P23" s="12">
        <f>'Bil 1 2008-2020'!P23</f>
        <v>1876541</v>
      </c>
      <c r="Q23" s="12">
        <f t="shared" si="5"/>
        <v>133054148</v>
      </c>
      <c r="R23" s="12">
        <f>'Bil 1 2008-2020'!R23</f>
        <v>3324867</v>
      </c>
      <c r="S23" s="12">
        <f t="shared" si="6"/>
        <v>136379015</v>
      </c>
      <c r="T23" s="12">
        <f>'Bil 1 2008-2020'!T23</f>
        <v>2963245</v>
      </c>
      <c r="U23" s="12">
        <f t="shared" si="7"/>
        <v>139342260</v>
      </c>
      <c r="V23" s="12">
        <f>'Bil 1 2008-2020'!V23</f>
        <v>5464469</v>
      </c>
      <c r="W23" s="12">
        <f t="shared" si="8"/>
        <v>144806729</v>
      </c>
      <c r="X23" s="2"/>
      <c r="Z23" s="2"/>
    </row>
    <row r="24" spans="1:26" ht="15">
      <c r="A24" s="10">
        <v>182</v>
      </c>
      <c r="B24" s="11" t="s">
        <v>41</v>
      </c>
      <c r="C24" s="92">
        <v>111718742.37012659</v>
      </c>
      <c r="D24" s="92">
        <v>6377198</v>
      </c>
      <c r="E24" s="91">
        <f t="shared" si="1"/>
        <v>118095940.37012659</v>
      </c>
      <c r="F24" s="92">
        <v>1848082</v>
      </c>
      <c r="G24" s="91">
        <f t="shared" si="2"/>
        <v>119944022.37012659</v>
      </c>
      <c r="H24" s="92">
        <v>3583278</v>
      </c>
      <c r="I24" s="91">
        <f t="shared" si="3"/>
        <v>123527300.37012659</v>
      </c>
      <c r="J24" s="91">
        <f>'Bil 1 2008-2020'!K24</f>
        <v>7269953</v>
      </c>
      <c r="K24" s="204">
        <f>'Bil 1 2008-2020'!L24</f>
        <v>181819</v>
      </c>
      <c r="L24" s="252">
        <v>522118</v>
      </c>
      <c r="M24" s="100">
        <f t="shared" si="4"/>
        <v>130979072.37012659</v>
      </c>
      <c r="N24" s="100">
        <f>'Bil 1 2008-2020'!N24</f>
        <v>2024208.6298734099</v>
      </c>
      <c r="O24" s="91">
        <f t="shared" si="9"/>
        <v>133003281</v>
      </c>
      <c r="P24" s="12">
        <f>'Bil 1 2008-2020'!P24</f>
        <v>1692413</v>
      </c>
      <c r="Q24" s="12">
        <f t="shared" si="5"/>
        <v>134695694</v>
      </c>
      <c r="R24" s="12">
        <f>'Bil 1 2008-2020'!R24</f>
        <v>4591945</v>
      </c>
      <c r="S24" s="12">
        <f t="shared" si="6"/>
        <v>139287639</v>
      </c>
      <c r="T24" s="12">
        <f>'Bil 1 2008-2020'!T24</f>
        <v>3868953</v>
      </c>
      <c r="U24" s="12">
        <f t="shared" si="7"/>
        <v>143156592</v>
      </c>
      <c r="V24" s="12">
        <f>'Bil 1 2008-2020'!V24</f>
        <v>6695912</v>
      </c>
      <c r="W24" s="12">
        <f t="shared" si="8"/>
        <v>149852504</v>
      </c>
      <c r="X24" s="2"/>
      <c r="Z24" s="2"/>
    </row>
    <row r="25" spans="1:26" ht="15">
      <c r="A25" s="10">
        <v>183</v>
      </c>
      <c r="B25" s="11" t="s">
        <v>43</v>
      </c>
      <c r="C25" s="92">
        <v>46344636.59130391</v>
      </c>
      <c r="D25" s="92">
        <v>1449772</v>
      </c>
      <c r="E25" s="91">
        <f t="shared" si="1"/>
        <v>47794408.59130391</v>
      </c>
      <c r="F25" s="92">
        <v>372575</v>
      </c>
      <c r="G25" s="91">
        <f t="shared" si="2"/>
        <v>48166983.59130391</v>
      </c>
      <c r="H25" s="92">
        <v>624168</v>
      </c>
      <c r="I25" s="91">
        <f t="shared" si="3"/>
        <v>48791151.59130391</v>
      </c>
      <c r="J25" s="91">
        <f>'Bil 1 2008-2020'!K25</f>
        <v>1376445</v>
      </c>
      <c r="K25" s="204">
        <f>'Bil 1 2008-2020'!L25</f>
        <v>-41730</v>
      </c>
      <c r="L25" s="252">
        <v>-107795</v>
      </c>
      <c r="M25" s="100">
        <f t="shared" si="4"/>
        <v>50125866.59130391</v>
      </c>
      <c r="N25" s="100">
        <f>'Bil 1 2008-2020'!N25</f>
        <v>-2018272.5913039073</v>
      </c>
      <c r="O25" s="91">
        <f t="shared" si="9"/>
        <v>48107594</v>
      </c>
      <c r="P25" s="12">
        <f>'Bil 1 2008-2020'!P25</f>
        <v>340195</v>
      </c>
      <c r="Q25" s="12">
        <f t="shared" si="5"/>
        <v>48447789</v>
      </c>
      <c r="R25" s="12">
        <f>'Bil 1 2008-2020'!R25</f>
        <v>1140988</v>
      </c>
      <c r="S25" s="12">
        <f t="shared" si="6"/>
        <v>49588777</v>
      </c>
      <c r="T25" s="12">
        <f>'Bil 1 2008-2020'!T25</f>
        <v>1296240</v>
      </c>
      <c r="U25" s="12">
        <f t="shared" si="7"/>
        <v>50885017</v>
      </c>
      <c r="V25" s="12">
        <f>'Bil 1 2008-2020'!V25</f>
        <v>953963</v>
      </c>
      <c r="W25" s="12">
        <f t="shared" si="8"/>
        <v>51838980</v>
      </c>
      <c r="X25" s="2"/>
      <c r="Z25" s="2"/>
    </row>
    <row r="26" spans="1:26" ht="15">
      <c r="A26" s="10">
        <v>184</v>
      </c>
      <c r="B26" s="11" t="s">
        <v>45</v>
      </c>
      <c r="C26" s="92">
        <v>84439449.54168448</v>
      </c>
      <c r="D26" s="92">
        <v>1626275</v>
      </c>
      <c r="E26" s="91">
        <f t="shared" si="1"/>
        <v>86065724.54168448</v>
      </c>
      <c r="F26" s="92">
        <v>-2001116</v>
      </c>
      <c r="G26" s="91">
        <f t="shared" si="2"/>
        <v>84064608.54168448</v>
      </c>
      <c r="H26" s="92">
        <v>1607048</v>
      </c>
      <c r="I26" s="91">
        <f t="shared" si="3"/>
        <v>85671656.54168448</v>
      </c>
      <c r="J26" s="91">
        <f>'Bil 1 2008-2020'!K26</f>
        <v>2665207</v>
      </c>
      <c r="K26" s="204">
        <f>'Bil 1 2008-2020'!L26</f>
        <v>-177893</v>
      </c>
      <c r="L26" s="252">
        <v>-386204</v>
      </c>
      <c r="M26" s="100">
        <f t="shared" si="4"/>
        <v>88158970.54168448</v>
      </c>
      <c r="N26" s="100">
        <f>'Bil 1 2008-2020'!N26</f>
        <v>-3888402.5416844785</v>
      </c>
      <c r="O26" s="91">
        <f t="shared" si="9"/>
        <v>84270568</v>
      </c>
      <c r="P26" s="12">
        <f>'Bil 1 2008-2020'!P26</f>
        <v>542099</v>
      </c>
      <c r="Q26" s="12">
        <f t="shared" si="5"/>
        <v>84812667</v>
      </c>
      <c r="R26" s="12">
        <f>'Bil 1 2008-2020'!R26</f>
        <v>1797189</v>
      </c>
      <c r="S26" s="12">
        <f t="shared" si="6"/>
        <v>86609856</v>
      </c>
      <c r="T26" s="12">
        <f>'Bil 1 2008-2020'!T26</f>
        <v>1452584</v>
      </c>
      <c r="U26" s="12">
        <f t="shared" si="7"/>
        <v>88062440</v>
      </c>
      <c r="V26" s="12">
        <f>'Bil 1 2008-2020'!V26</f>
        <v>2467961</v>
      </c>
      <c r="W26" s="12">
        <f t="shared" si="8"/>
        <v>90530401</v>
      </c>
      <c r="X26" s="2"/>
      <c r="Z26" s="2"/>
    </row>
    <row r="27" spans="1:26" ht="15">
      <c r="A27" s="10">
        <v>186</v>
      </c>
      <c r="B27" s="11" t="s">
        <v>47</v>
      </c>
      <c r="C27" s="92">
        <v>56725675.745198905</v>
      </c>
      <c r="D27" s="92">
        <v>2594599</v>
      </c>
      <c r="E27" s="91">
        <f t="shared" si="1"/>
        <v>59320274.745198905</v>
      </c>
      <c r="F27" s="92">
        <v>287762</v>
      </c>
      <c r="G27" s="91">
        <f t="shared" si="2"/>
        <v>59608036.745198905</v>
      </c>
      <c r="H27" s="92">
        <v>2676645</v>
      </c>
      <c r="I27" s="91">
        <f t="shared" si="3"/>
        <v>62284681.745198905</v>
      </c>
      <c r="J27" s="91">
        <f>'Bil 1 2008-2020'!K27</f>
        <v>3613852</v>
      </c>
      <c r="K27" s="204">
        <f>'Bil 1 2008-2020'!L27</f>
        <v>40672</v>
      </c>
      <c r="L27" s="252">
        <v>-7485</v>
      </c>
      <c r="M27" s="100">
        <f t="shared" si="4"/>
        <v>65939205.745198905</v>
      </c>
      <c r="N27" s="100">
        <f>'Bil 1 2008-2020'!N27</f>
        <v>178457.25480109453</v>
      </c>
      <c r="O27" s="91">
        <f t="shared" si="9"/>
        <v>66117663</v>
      </c>
      <c r="P27" s="12">
        <f>'Bil 1 2008-2020'!P27</f>
        <v>829487</v>
      </c>
      <c r="Q27" s="12">
        <f t="shared" si="5"/>
        <v>66947150</v>
      </c>
      <c r="R27" s="12">
        <f>'Bil 1 2008-2020'!R27</f>
        <v>1630197</v>
      </c>
      <c r="S27" s="12">
        <f t="shared" si="6"/>
        <v>68577347</v>
      </c>
      <c r="T27" s="12">
        <f>'Bil 1 2008-2020'!T27</f>
        <v>1829495</v>
      </c>
      <c r="U27" s="12">
        <f t="shared" si="7"/>
        <v>70406842</v>
      </c>
      <c r="V27" s="12">
        <f>'Bil 1 2008-2020'!V27</f>
        <v>2779938</v>
      </c>
      <c r="W27" s="12">
        <f t="shared" si="8"/>
        <v>73186780</v>
      </c>
      <c r="X27" s="2"/>
      <c r="Z27" s="2"/>
    </row>
    <row r="28" spans="1:26" ht="15">
      <c r="A28" s="10">
        <v>187</v>
      </c>
      <c r="B28" s="11" t="s">
        <v>49</v>
      </c>
      <c r="C28" s="92">
        <v>14082763.854106368</v>
      </c>
      <c r="D28" s="92">
        <v>2008801</v>
      </c>
      <c r="E28" s="91">
        <f t="shared" si="1"/>
        <v>16091564.854106368</v>
      </c>
      <c r="F28" s="92">
        <v>644767</v>
      </c>
      <c r="G28" s="91">
        <f t="shared" si="2"/>
        <v>16736331.854106368</v>
      </c>
      <c r="H28" s="92">
        <v>-336806</v>
      </c>
      <c r="I28" s="91">
        <f t="shared" si="3"/>
        <v>16399525.854106368</v>
      </c>
      <c r="J28" s="91">
        <f>'Bil 1 2008-2020'!K28</f>
        <v>1871666</v>
      </c>
      <c r="K28" s="204">
        <f>'Bil 1 2008-2020'!L28</f>
        <v>-40022</v>
      </c>
      <c r="L28" s="252">
        <v>-17524</v>
      </c>
      <c r="M28" s="100">
        <f t="shared" si="4"/>
        <v>18231169.854106367</v>
      </c>
      <c r="N28" s="100">
        <f>'Bil 1 2008-2020'!N28</f>
        <v>931804.1458936334</v>
      </c>
      <c r="O28" s="91">
        <f t="shared" si="9"/>
        <v>19162974</v>
      </c>
      <c r="P28" s="12">
        <f>'Bil 1 2008-2020'!P28</f>
        <v>603737</v>
      </c>
      <c r="Q28" s="12">
        <f t="shared" si="5"/>
        <v>19766711</v>
      </c>
      <c r="R28" s="12">
        <f>'Bil 1 2008-2020'!R28</f>
        <v>967218</v>
      </c>
      <c r="S28" s="12">
        <f t="shared" si="6"/>
        <v>20733929</v>
      </c>
      <c r="T28" s="12">
        <f>'Bil 1 2008-2020'!T28</f>
        <v>1031631</v>
      </c>
      <c r="U28" s="12">
        <f t="shared" si="7"/>
        <v>21765560</v>
      </c>
      <c r="V28" s="12">
        <f>'Bil 1 2008-2020'!V28</f>
        <v>1705992</v>
      </c>
      <c r="W28" s="12">
        <f t="shared" si="8"/>
        <v>23471552</v>
      </c>
      <c r="X28" s="2"/>
      <c r="Z28" s="2"/>
    </row>
    <row r="29" spans="1:26" ht="15">
      <c r="A29" s="10">
        <v>188</v>
      </c>
      <c r="B29" s="11" t="s">
        <v>51</v>
      </c>
      <c r="C29" s="92">
        <v>73253225.47453462</v>
      </c>
      <c r="D29" s="92">
        <v>29551298</v>
      </c>
      <c r="E29" s="91">
        <f t="shared" si="1"/>
        <v>102804523.47453462</v>
      </c>
      <c r="F29" s="92">
        <v>5902666</v>
      </c>
      <c r="G29" s="91">
        <f t="shared" si="2"/>
        <v>108707189.47453462</v>
      </c>
      <c r="H29" s="92">
        <v>3593668</v>
      </c>
      <c r="I29" s="91">
        <f t="shared" si="3"/>
        <v>112300857.47453462</v>
      </c>
      <c r="J29" s="91">
        <f>'Bil 1 2008-2020'!K29</f>
        <v>18033856</v>
      </c>
      <c r="K29" s="204">
        <f>'Bil 1 2008-2020'!L29</f>
        <v>760671</v>
      </c>
      <c r="L29" s="252">
        <v>1749351</v>
      </c>
      <c r="M29" s="100">
        <f t="shared" si="4"/>
        <v>131095384.47453462</v>
      </c>
      <c r="N29" s="100">
        <f>'Bil 1 2008-2020'!N29</f>
        <v>5012850.525465384</v>
      </c>
      <c r="O29" s="91">
        <f t="shared" si="9"/>
        <v>136108235</v>
      </c>
      <c r="P29" s="12">
        <f>'Bil 1 2008-2020'!P29</f>
        <v>2490931</v>
      </c>
      <c r="Q29" s="12">
        <f t="shared" si="5"/>
        <v>138599166</v>
      </c>
      <c r="R29" s="12">
        <f>'Bil 1 2008-2020'!R29</f>
        <v>4875372</v>
      </c>
      <c r="S29" s="12">
        <f t="shared" si="6"/>
        <v>143474538</v>
      </c>
      <c r="T29" s="12">
        <f>'Bil 1 2008-2020'!T29</f>
        <v>4919744</v>
      </c>
      <c r="U29" s="12">
        <f t="shared" si="7"/>
        <v>148394282</v>
      </c>
      <c r="V29" s="12">
        <f>'Bil 1 2008-2020'!V29</f>
        <v>8330414</v>
      </c>
      <c r="W29" s="12">
        <f t="shared" si="8"/>
        <v>156724696</v>
      </c>
      <c r="X29" s="2"/>
      <c r="Z29" s="2"/>
    </row>
    <row r="30" spans="1:26" ht="15">
      <c r="A30" s="10">
        <v>191</v>
      </c>
      <c r="B30" s="11" t="s">
        <v>53</v>
      </c>
      <c r="C30" s="92">
        <v>49942723.62941317</v>
      </c>
      <c r="D30" s="92">
        <v>3940922</v>
      </c>
      <c r="E30" s="91">
        <f t="shared" si="1"/>
        <v>53883645.62941317</v>
      </c>
      <c r="F30" s="92">
        <v>1183944</v>
      </c>
      <c r="G30" s="91">
        <f t="shared" si="2"/>
        <v>55067589.62941317</v>
      </c>
      <c r="H30" s="92">
        <v>1235692</v>
      </c>
      <c r="I30" s="91">
        <f t="shared" si="3"/>
        <v>56303281.62941317</v>
      </c>
      <c r="J30" s="91">
        <f>'Bil 1 2008-2020'!K30</f>
        <v>3851102</v>
      </c>
      <c r="K30" s="204">
        <f>'Bil 1 2008-2020'!L30</f>
        <v>93734</v>
      </c>
      <c r="L30" s="252">
        <v>205292</v>
      </c>
      <c r="M30" s="100">
        <f t="shared" si="4"/>
        <v>60248117.62941317</v>
      </c>
      <c r="N30" s="100">
        <f>'Bil 1 2008-2020'!N30</f>
        <v>473849.3705868274</v>
      </c>
      <c r="O30" s="91">
        <f t="shared" si="9"/>
        <v>60721967</v>
      </c>
      <c r="P30" s="12">
        <f>'Bil 1 2008-2020'!P30</f>
        <v>738499</v>
      </c>
      <c r="Q30" s="12">
        <f t="shared" si="5"/>
        <v>61460466</v>
      </c>
      <c r="R30" s="12">
        <f>'Bil 1 2008-2020'!R30</f>
        <v>1762087</v>
      </c>
      <c r="S30" s="12">
        <f t="shared" si="6"/>
        <v>63222553</v>
      </c>
      <c r="T30" s="12">
        <f>'Bil 1 2008-2020'!T30</f>
        <v>2096963</v>
      </c>
      <c r="U30" s="12">
        <f t="shared" si="7"/>
        <v>65319516</v>
      </c>
      <c r="V30" s="12">
        <f>'Bil 1 2008-2020'!V30</f>
        <v>3146283</v>
      </c>
      <c r="W30" s="12">
        <f t="shared" si="8"/>
        <v>68465799</v>
      </c>
      <c r="X30" s="2"/>
      <c r="Z30" s="2"/>
    </row>
    <row r="31" spans="1:26" ht="15">
      <c r="A31" s="10">
        <v>192</v>
      </c>
      <c r="B31" s="11" t="s">
        <v>55</v>
      </c>
      <c r="C31" s="92">
        <v>33617134.47237902</v>
      </c>
      <c r="D31" s="92">
        <v>4671282</v>
      </c>
      <c r="E31" s="91">
        <f t="shared" si="1"/>
        <v>38288416.47237902</v>
      </c>
      <c r="F31" s="92">
        <v>1681384</v>
      </c>
      <c r="G31" s="91">
        <f t="shared" si="2"/>
        <v>39969800.47237902</v>
      </c>
      <c r="H31" s="92">
        <v>1257528</v>
      </c>
      <c r="I31" s="91">
        <f t="shared" si="3"/>
        <v>41227328.47237902</v>
      </c>
      <c r="J31" s="91">
        <f>'Bil 1 2008-2020'!K31</f>
        <v>3338735</v>
      </c>
      <c r="K31" s="204">
        <f>'Bil 1 2008-2020'!L31</f>
        <v>3310</v>
      </c>
      <c r="L31" s="252">
        <v>109954</v>
      </c>
      <c r="M31" s="100">
        <f t="shared" si="4"/>
        <v>44569373.47237902</v>
      </c>
      <c r="N31" s="100">
        <f>'Bil 1 2008-2020'!N31</f>
        <v>1558439.5276209787</v>
      </c>
      <c r="O31" s="91">
        <f t="shared" si="9"/>
        <v>46127813</v>
      </c>
      <c r="P31" s="12">
        <f>'Bil 1 2008-2020'!P31</f>
        <v>549686</v>
      </c>
      <c r="Q31" s="12">
        <f t="shared" si="5"/>
        <v>46677499</v>
      </c>
      <c r="R31" s="12">
        <f>'Bil 1 2008-2020'!R31</f>
        <v>2351400</v>
      </c>
      <c r="S31" s="12">
        <f t="shared" si="6"/>
        <v>49028899</v>
      </c>
      <c r="T31" s="12">
        <f>'Bil 1 2008-2020'!T31</f>
        <v>1215598</v>
      </c>
      <c r="U31" s="12">
        <f t="shared" si="7"/>
        <v>50244497</v>
      </c>
      <c r="V31" s="12">
        <f>'Bil 1 2008-2020'!V31</f>
        <v>2804376</v>
      </c>
      <c r="W31" s="12">
        <f t="shared" si="8"/>
        <v>53048873</v>
      </c>
      <c r="X31" s="2"/>
      <c r="Z31" s="2"/>
    </row>
    <row r="32" spans="1:26" ht="15">
      <c r="A32" s="10">
        <v>305</v>
      </c>
      <c r="B32" s="11" t="s">
        <v>57</v>
      </c>
      <c r="C32" s="92">
        <v>25019194.581830636</v>
      </c>
      <c r="D32" s="92">
        <v>3187609</v>
      </c>
      <c r="E32" s="91">
        <f t="shared" si="1"/>
        <v>28206803.581830636</v>
      </c>
      <c r="F32" s="92">
        <v>720075</v>
      </c>
      <c r="G32" s="91">
        <f t="shared" si="2"/>
        <v>28926878.581830636</v>
      </c>
      <c r="H32" s="92">
        <v>781135</v>
      </c>
      <c r="I32" s="91">
        <f t="shared" si="3"/>
        <v>29708013.581830636</v>
      </c>
      <c r="J32" s="91">
        <f>'Bil 1 2008-2020'!K32</f>
        <v>2151132</v>
      </c>
      <c r="K32" s="204">
        <f>'Bil 1 2008-2020'!L32</f>
        <v>62192</v>
      </c>
      <c r="L32" s="252">
        <v>120373</v>
      </c>
      <c r="M32" s="100">
        <f t="shared" si="4"/>
        <v>31921337.581830636</v>
      </c>
      <c r="N32" s="100">
        <f>'Bil 1 2008-2020'!N32</f>
        <v>1408024.4181693643</v>
      </c>
      <c r="O32" s="91">
        <f t="shared" si="9"/>
        <v>33329362</v>
      </c>
      <c r="P32" s="12">
        <f>'Bil 1 2008-2020'!P32</f>
        <v>926909</v>
      </c>
      <c r="Q32" s="12">
        <f t="shared" si="5"/>
        <v>34256271</v>
      </c>
      <c r="R32" s="12">
        <f>'Bil 1 2008-2020'!R32</f>
        <v>1232301</v>
      </c>
      <c r="S32" s="12">
        <f t="shared" si="6"/>
        <v>35488572</v>
      </c>
      <c r="T32" s="12">
        <f>'Bil 1 2008-2020'!T32</f>
        <v>1157039</v>
      </c>
      <c r="U32" s="12">
        <f t="shared" si="7"/>
        <v>36645611</v>
      </c>
      <c r="V32" s="12">
        <f>'Bil 1 2008-2020'!V32</f>
        <v>1714741</v>
      </c>
      <c r="W32" s="12">
        <f t="shared" si="8"/>
        <v>38360352</v>
      </c>
      <c r="X32" s="2"/>
      <c r="Z32" s="2"/>
    </row>
    <row r="33" spans="1:26" ht="15">
      <c r="A33" s="10">
        <v>319</v>
      </c>
      <c r="B33" s="11" t="s">
        <v>59</v>
      </c>
      <c r="C33" s="92">
        <v>12105676.14631221</v>
      </c>
      <c r="D33" s="92">
        <v>2268060</v>
      </c>
      <c r="E33" s="91">
        <f t="shared" si="1"/>
        <v>14373736.14631221</v>
      </c>
      <c r="F33" s="92">
        <v>480518</v>
      </c>
      <c r="G33" s="91">
        <f t="shared" si="2"/>
        <v>14854254.14631221</v>
      </c>
      <c r="H33" s="92">
        <v>21500</v>
      </c>
      <c r="I33" s="91">
        <f t="shared" si="3"/>
        <v>14875754.14631221</v>
      </c>
      <c r="J33" s="91">
        <f>'Bil 1 2008-2020'!K33</f>
        <v>1437733</v>
      </c>
      <c r="K33" s="204">
        <f>'Bil 1 2008-2020'!L33</f>
        <v>24639</v>
      </c>
      <c r="L33" s="252">
        <v>63314</v>
      </c>
      <c r="M33" s="100">
        <f t="shared" si="4"/>
        <v>16338126.14631221</v>
      </c>
      <c r="N33" s="100">
        <f>'Bil 1 2008-2020'!N33</f>
        <v>-351513.1463122107</v>
      </c>
      <c r="O33" s="91">
        <f t="shared" si="9"/>
        <v>15986613</v>
      </c>
      <c r="P33" s="12">
        <f>'Bil 1 2008-2020'!P33</f>
        <v>95491</v>
      </c>
      <c r="Q33" s="12">
        <f t="shared" si="5"/>
        <v>16082104</v>
      </c>
      <c r="R33" s="12">
        <f>'Bil 1 2008-2020'!R33</f>
        <v>575846</v>
      </c>
      <c r="S33" s="12">
        <f t="shared" si="6"/>
        <v>16657950</v>
      </c>
      <c r="T33" s="12">
        <f>'Bil 1 2008-2020'!T33</f>
        <v>269501</v>
      </c>
      <c r="U33" s="12">
        <f t="shared" si="7"/>
        <v>16927451</v>
      </c>
      <c r="V33" s="12">
        <f>'Bil 1 2008-2020'!V33</f>
        <v>221701</v>
      </c>
      <c r="W33" s="12">
        <f t="shared" si="8"/>
        <v>17149152</v>
      </c>
      <c r="X33" s="2"/>
      <c r="Z33" s="2"/>
    </row>
    <row r="34" spans="1:26" ht="15">
      <c r="A34" s="10">
        <v>330</v>
      </c>
      <c r="B34" s="11" t="s">
        <v>61</v>
      </c>
      <c r="C34" s="92">
        <v>18443517.790249128</v>
      </c>
      <c r="D34" s="92">
        <v>2517611</v>
      </c>
      <c r="E34" s="91">
        <f t="shared" si="1"/>
        <v>20961128.790249128</v>
      </c>
      <c r="F34" s="92">
        <v>652873</v>
      </c>
      <c r="G34" s="91">
        <f t="shared" si="2"/>
        <v>21614001.790249128</v>
      </c>
      <c r="H34" s="92">
        <v>849402</v>
      </c>
      <c r="I34" s="91">
        <f t="shared" si="3"/>
        <v>22463403.790249128</v>
      </c>
      <c r="J34" s="91">
        <f>'Bil 1 2008-2020'!K34</f>
        <v>2151691</v>
      </c>
      <c r="K34" s="204">
        <f>'Bil 1 2008-2020'!L34</f>
        <v>114333</v>
      </c>
      <c r="L34" s="252">
        <v>226891</v>
      </c>
      <c r="M34" s="100">
        <f t="shared" si="4"/>
        <v>24729427.790249128</v>
      </c>
      <c r="N34" s="100">
        <f>'Bil 1 2008-2020'!N34</f>
        <v>1064248.209750872</v>
      </c>
      <c r="O34" s="91">
        <f t="shared" si="9"/>
        <v>25793676</v>
      </c>
      <c r="P34" s="12">
        <f>'Bil 1 2008-2020'!P34</f>
        <v>822172</v>
      </c>
      <c r="Q34" s="12">
        <f t="shared" si="5"/>
        <v>26615848</v>
      </c>
      <c r="R34" s="12">
        <f>'Bil 1 2008-2020'!R34</f>
        <v>1116236</v>
      </c>
      <c r="S34" s="12">
        <f t="shared" si="6"/>
        <v>27732084</v>
      </c>
      <c r="T34" s="12">
        <f>'Bil 1 2008-2020'!T34</f>
        <v>1186863</v>
      </c>
      <c r="U34" s="12">
        <f t="shared" si="7"/>
        <v>28918947</v>
      </c>
      <c r="V34" s="12">
        <f>'Bil 1 2008-2020'!V34</f>
        <v>1758329</v>
      </c>
      <c r="W34" s="12">
        <f t="shared" si="8"/>
        <v>30677276</v>
      </c>
      <c r="X34" s="2"/>
      <c r="Z34" s="2"/>
    </row>
    <row r="35" spans="1:26" ht="15">
      <c r="A35" s="10">
        <v>331</v>
      </c>
      <c r="B35" s="11" t="s">
        <v>63</v>
      </c>
      <c r="C35" s="92">
        <v>17926658.16771423</v>
      </c>
      <c r="D35" s="92">
        <v>3395463</v>
      </c>
      <c r="E35" s="91">
        <f t="shared" si="1"/>
        <v>21322121.16771423</v>
      </c>
      <c r="F35" s="92">
        <v>819290</v>
      </c>
      <c r="G35" s="91">
        <f t="shared" si="2"/>
        <v>22141411.16771423</v>
      </c>
      <c r="H35" s="92">
        <v>147149</v>
      </c>
      <c r="I35" s="91">
        <f t="shared" si="3"/>
        <v>22288560.16771423</v>
      </c>
      <c r="J35" s="91">
        <f>'Bil 1 2008-2020'!K35</f>
        <v>2267832</v>
      </c>
      <c r="K35" s="204">
        <f>'Bil 1 2008-2020'!L35</f>
        <v>61271</v>
      </c>
      <c r="L35" s="252">
        <v>136080</v>
      </c>
      <c r="M35" s="100">
        <f t="shared" si="4"/>
        <v>24617663.16771423</v>
      </c>
      <c r="N35" s="100">
        <f>'Bil 1 2008-2020'!N35</f>
        <v>9351.832285769284</v>
      </c>
      <c r="O35" s="91">
        <f t="shared" si="9"/>
        <v>24627015</v>
      </c>
      <c r="P35" s="12">
        <f>'Bil 1 2008-2020'!P35</f>
        <v>-171707</v>
      </c>
      <c r="Q35" s="12">
        <f t="shared" si="5"/>
        <v>24455308</v>
      </c>
      <c r="R35" s="12">
        <f>'Bil 1 2008-2020'!R35</f>
        <v>1309031</v>
      </c>
      <c r="S35" s="12">
        <f t="shared" si="6"/>
        <v>25764339</v>
      </c>
      <c r="T35" s="12">
        <f>'Bil 1 2008-2020'!T35</f>
        <v>258566</v>
      </c>
      <c r="U35" s="12">
        <f t="shared" si="7"/>
        <v>26022905</v>
      </c>
      <c r="V35" s="12">
        <f>'Bil 1 2008-2020'!V35</f>
        <v>817633</v>
      </c>
      <c r="W35" s="12">
        <f t="shared" si="8"/>
        <v>26840538</v>
      </c>
      <c r="X35" s="2"/>
      <c r="Z35" s="2"/>
    </row>
    <row r="36" spans="1:26" ht="15">
      <c r="A36" s="10">
        <v>360</v>
      </c>
      <c r="B36" s="11" t="s">
        <v>65</v>
      </c>
      <c r="C36" s="92">
        <v>26645508.66404841</v>
      </c>
      <c r="D36" s="92">
        <v>5976689</v>
      </c>
      <c r="E36" s="91">
        <f t="shared" si="1"/>
        <v>32622197.66404841</v>
      </c>
      <c r="F36" s="92">
        <v>1281427</v>
      </c>
      <c r="G36" s="91">
        <f t="shared" si="2"/>
        <v>33903624.66404841</v>
      </c>
      <c r="H36" s="92">
        <v>482562</v>
      </c>
      <c r="I36" s="91">
        <f t="shared" si="3"/>
        <v>34386186.66404841</v>
      </c>
      <c r="J36" s="91">
        <f>'Bil 1 2008-2020'!K36</f>
        <v>3270239</v>
      </c>
      <c r="K36" s="204">
        <f>'Bil 1 2008-2020'!L36</f>
        <v>82271</v>
      </c>
      <c r="L36" s="252">
        <v>240816</v>
      </c>
      <c r="M36" s="100">
        <f t="shared" si="4"/>
        <v>37738696.66404841</v>
      </c>
      <c r="N36" s="100">
        <f>'Bil 1 2008-2020'!N36</f>
        <v>262327.33595158905</v>
      </c>
      <c r="O36" s="91">
        <f t="shared" si="9"/>
        <v>38001024</v>
      </c>
      <c r="P36" s="12">
        <f>'Bil 1 2008-2020'!P36</f>
        <v>-44305</v>
      </c>
      <c r="Q36" s="12">
        <f t="shared" si="5"/>
        <v>37956719</v>
      </c>
      <c r="R36" s="12">
        <f>'Bil 1 2008-2020'!R36</f>
        <v>705189</v>
      </c>
      <c r="S36" s="12">
        <f t="shared" si="6"/>
        <v>38661908</v>
      </c>
      <c r="T36" s="12">
        <f>'Bil 1 2008-2020'!T36</f>
        <v>636337</v>
      </c>
      <c r="U36" s="12">
        <f t="shared" si="7"/>
        <v>39298245</v>
      </c>
      <c r="V36" s="12">
        <f>'Bil 1 2008-2020'!V36</f>
        <v>1157129</v>
      </c>
      <c r="W36" s="12">
        <f t="shared" si="8"/>
        <v>40455374</v>
      </c>
      <c r="X36" s="2"/>
      <c r="Z36" s="2"/>
    </row>
    <row r="37" spans="1:26" ht="15">
      <c r="A37" s="10">
        <v>380</v>
      </c>
      <c r="B37" s="11" t="s">
        <v>67</v>
      </c>
      <c r="C37" s="92">
        <v>248927034.86547032</v>
      </c>
      <c r="D37" s="92">
        <v>15932059</v>
      </c>
      <c r="E37" s="91">
        <f t="shared" si="1"/>
        <v>264859093.86547032</v>
      </c>
      <c r="F37" s="92">
        <v>2781657</v>
      </c>
      <c r="G37" s="91">
        <f t="shared" si="2"/>
        <v>267640750.86547032</v>
      </c>
      <c r="H37" s="92">
        <v>4791966</v>
      </c>
      <c r="I37" s="91">
        <f t="shared" si="3"/>
        <v>272432716.8654703</v>
      </c>
      <c r="J37" s="91">
        <f>'Bil 1 2008-2020'!K37</f>
        <v>15003637</v>
      </c>
      <c r="K37" s="204">
        <f>'Bil 1 2008-2020'!L37</f>
        <v>358014</v>
      </c>
      <c r="L37" s="252">
        <v>876431</v>
      </c>
      <c r="M37" s="100">
        <f t="shared" si="4"/>
        <v>287794367.8654703</v>
      </c>
      <c r="N37" s="100">
        <f>'Bil 1 2008-2020'!N37</f>
        <v>-920720.8654702902</v>
      </c>
      <c r="O37" s="91">
        <f t="shared" si="9"/>
        <v>286873647</v>
      </c>
      <c r="P37" s="12">
        <f>'Bil 1 2008-2020'!P37</f>
        <v>3428343</v>
      </c>
      <c r="Q37" s="12">
        <f t="shared" si="5"/>
        <v>290301990</v>
      </c>
      <c r="R37" s="12">
        <f>'Bil 1 2008-2020'!R37</f>
        <v>8149534</v>
      </c>
      <c r="S37" s="12">
        <f t="shared" si="6"/>
        <v>298451524</v>
      </c>
      <c r="T37" s="12">
        <f>'Bil 1 2008-2020'!T37</f>
        <v>8712710</v>
      </c>
      <c r="U37" s="12">
        <f t="shared" si="7"/>
        <v>307164234</v>
      </c>
      <c r="V37" s="12">
        <f>'Bil 1 2008-2020'!V37</f>
        <v>13244673</v>
      </c>
      <c r="W37" s="12">
        <f t="shared" si="8"/>
        <v>320408907</v>
      </c>
      <c r="X37" s="2"/>
      <c r="Z37" s="2"/>
    </row>
    <row r="38" spans="1:26" ht="15">
      <c r="A38" s="10">
        <v>381</v>
      </c>
      <c r="B38" s="11" t="s">
        <v>69</v>
      </c>
      <c r="C38" s="92">
        <v>51450784.48179648</v>
      </c>
      <c r="D38" s="92">
        <v>6867751</v>
      </c>
      <c r="E38" s="91">
        <f t="shared" si="1"/>
        <v>58318535.48179648</v>
      </c>
      <c r="F38" s="92">
        <v>1054292</v>
      </c>
      <c r="G38" s="91">
        <f t="shared" si="2"/>
        <v>59372827.48179648</v>
      </c>
      <c r="H38" s="92">
        <v>983569</v>
      </c>
      <c r="I38" s="91">
        <f t="shared" si="3"/>
        <v>60356396.48179648</v>
      </c>
      <c r="J38" s="91">
        <f>'Bil 1 2008-2020'!K38</f>
        <v>5012353</v>
      </c>
      <c r="K38" s="204">
        <f>'Bil 1 2008-2020'!L38</f>
        <v>-18510</v>
      </c>
      <c r="L38" s="252">
        <v>1148</v>
      </c>
      <c r="M38" s="100">
        <f t="shared" si="4"/>
        <v>65350239.48179648</v>
      </c>
      <c r="N38" s="100">
        <f>'Bil 1 2008-2020'!N38</f>
        <v>1301132.5182035193</v>
      </c>
      <c r="O38" s="91">
        <f t="shared" si="9"/>
        <v>66651372</v>
      </c>
      <c r="P38" s="12">
        <f>'Bil 1 2008-2020'!P38</f>
        <v>1370074</v>
      </c>
      <c r="Q38" s="12">
        <f t="shared" si="5"/>
        <v>68021446</v>
      </c>
      <c r="R38" s="12">
        <f>'Bil 1 2008-2020'!R38</f>
        <v>1759645</v>
      </c>
      <c r="S38" s="12">
        <f t="shared" si="6"/>
        <v>69781091</v>
      </c>
      <c r="T38" s="12">
        <f>'Bil 1 2008-2020'!T38</f>
        <v>2282568</v>
      </c>
      <c r="U38" s="12">
        <f t="shared" si="7"/>
        <v>72063659</v>
      </c>
      <c r="V38" s="12">
        <f>'Bil 1 2008-2020'!V38</f>
        <v>3606853</v>
      </c>
      <c r="W38" s="12">
        <f t="shared" si="8"/>
        <v>75670512</v>
      </c>
      <c r="X38" s="2"/>
      <c r="Z38" s="2"/>
    </row>
    <row r="39" spans="1:26" ht="15">
      <c r="A39" s="10">
        <v>382</v>
      </c>
      <c r="B39" s="11" t="s">
        <v>71</v>
      </c>
      <c r="C39" s="92">
        <v>28456510.374884054</v>
      </c>
      <c r="D39" s="92">
        <v>8630171</v>
      </c>
      <c r="E39" s="91">
        <f t="shared" si="1"/>
        <v>37086681.374884054</v>
      </c>
      <c r="F39" s="92">
        <v>1503031</v>
      </c>
      <c r="G39" s="91">
        <f t="shared" si="2"/>
        <v>38589712.374884054</v>
      </c>
      <c r="H39" s="92">
        <v>233915</v>
      </c>
      <c r="I39" s="91">
        <f t="shared" si="3"/>
        <v>38823627.374884054</v>
      </c>
      <c r="J39" s="91">
        <f>'Bil 1 2008-2020'!K39</f>
        <v>5279172</v>
      </c>
      <c r="K39" s="204">
        <f>'Bil 1 2008-2020'!L39</f>
        <v>96485</v>
      </c>
      <c r="L39" s="252">
        <v>324855</v>
      </c>
      <c r="M39" s="100">
        <f t="shared" si="4"/>
        <v>44199284.374884054</v>
      </c>
      <c r="N39" s="100">
        <f>'Bil 1 2008-2020'!N39</f>
        <v>861726.6251159459</v>
      </c>
      <c r="O39" s="91">
        <f t="shared" si="9"/>
        <v>45061011</v>
      </c>
      <c r="P39" s="12">
        <f>'Bil 1 2008-2020'!P39</f>
        <v>1381762</v>
      </c>
      <c r="Q39" s="12">
        <f t="shared" si="5"/>
        <v>46442773</v>
      </c>
      <c r="R39" s="12">
        <f>'Bil 1 2008-2020'!R39</f>
        <v>1855670</v>
      </c>
      <c r="S39" s="12">
        <f t="shared" si="6"/>
        <v>48298443</v>
      </c>
      <c r="T39" s="12">
        <f>'Bil 1 2008-2020'!T39</f>
        <v>1335763</v>
      </c>
      <c r="U39" s="12">
        <f t="shared" si="7"/>
        <v>49634206</v>
      </c>
      <c r="V39" s="12">
        <f>'Bil 1 2008-2020'!V39</f>
        <v>2341574</v>
      </c>
      <c r="W39" s="12">
        <f t="shared" si="8"/>
        <v>51975780</v>
      </c>
      <c r="X39" s="2"/>
      <c r="Z39" s="2"/>
    </row>
    <row r="40" spans="1:26" ht="15">
      <c r="A40" s="10">
        <v>428</v>
      </c>
      <c r="B40" s="11" t="s">
        <v>73</v>
      </c>
      <c r="C40" s="92">
        <v>12137564.657728245</v>
      </c>
      <c r="D40" s="92">
        <v>2535593</v>
      </c>
      <c r="E40" s="91">
        <f t="shared" si="1"/>
        <v>14673157.657728245</v>
      </c>
      <c r="F40" s="92">
        <v>635368</v>
      </c>
      <c r="G40" s="91">
        <f t="shared" si="2"/>
        <v>15308525.657728245</v>
      </c>
      <c r="H40" s="92">
        <v>-94202</v>
      </c>
      <c r="I40" s="91">
        <f t="shared" si="3"/>
        <v>15214323.657728245</v>
      </c>
      <c r="J40" s="91">
        <f>'Bil 1 2008-2020'!K40</f>
        <v>1455368</v>
      </c>
      <c r="K40" s="204">
        <f>'Bil 1 2008-2020'!L40</f>
        <v>36851</v>
      </c>
      <c r="L40" s="252">
        <v>103482</v>
      </c>
      <c r="M40" s="100">
        <f t="shared" si="4"/>
        <v>16706542.657728245</v>
      </c>
      <c r="N40" s="100">
        <f>'Bil 1 2008-2020'!N40</f>
        <v>-86794.65772824734</v>
      </c>
      <c r="O40" s="91">
        <f t="shared" si="9"/>
        <v>16619747.999999998</v>
      </c>
      <c r="P40" s="12">
        <f>'Bil 1 2008-2020'!P40</f>
        <v>293847</v>
      </c>
      <c r="Q40" s="12">
        <f t="shared" si="5"/>
        <v>16913595</v>
      </c>
      <c r="R40" s="12">
        <f>'Bil 1 2008-2020'!R40</f>
        <v>-919701</v>
      </c>
      <c r="S40" s="12">
        <f t="shared" si="6"/>
        <v>15993894</v>
      </c>
      <c r="T40" s="12">
        <f>'Bil 1 2008-2020'!T40</f>
        <v>235418</v>
      </c>
      <c r="U40" s="12">
        <f t="shared" si="7"/>
        <v>16229312</v>
      </c>
      <c r="V40" s="12">
        <f>'Bil 1 2008-2020'!V40</f>
        <v>423084</v>
      </c>
      <c r="W40" s="12">
        <f t="shared" si="8"/>
        <v>16652396</v>
      </c>
      <c r="X40" s="2"/>
      <c r="Z40" s="2"/>
    </row>
    <row r="41" spans="1:26" ht="15">
      <c r="A41" s="10">
        <v>461</v>
      </c>
      <c r="B41" s="11" t="s">
        <v>75</v>
      </c>
      <c r="C41" s="92">
        <v>13302824.012389185</v>
      </c>
      <c r="D41" s="92">
        <v>3227345</v>
      </c>
      <c r="E41" s="91">
        <f t="shared" si="1"/>
        <v>16530169.012389185</v>
      </c>
      <c r="F41" s="92">
        <v>574503</v>
      </c>
      <c r="G41" s="91">
        <f t="shared" si="2"/>
        <v>17104672.012389183</v>
      </c>
      <c r="H41" s="92">
        <v>446637</v>
      </c>
      <c r="I41" s="91">
        <f t="shared" si="3"/>
        <v>17551309.012389183</v>
      </c>
      <c r="J41" s="91">
        <f>'Bil 1 2008-2020'!K41</f>
        <v>1732680</v>
      </c>
      <c r="K41" s="204">
        <f>'Bil 1 2008-2020'!L41</f>
        <v>-22598</v>
      </c>
      <c r="L41" s="252">
        <v>-32230</v>
      </c>
      <c r="M41" s="100">
        <f t="shared" si="4"/>
        <v>19261391.012389183</v>
      </c>
      <c r="N41" s="100">
        <f>'Bil 1 2008-2020'!N41</f>
        <v>718612.987610817</v>
      </c>
      <c r="O41" s="91">
        <f t="shared" si="9"/>
        <v>19980004</v>
      </c>
      <c r="P41" s="12">
        <f>'Bil 1 2008-2020'!P41</f>
        <v>341924</v>
      </c>
      <c r="Q41" s="12">
        <f t="shared" si="5"/>
        <v>20321928</v>
      </c>
      <c r="R41" s="12">
        <f>'Bil 1 2008-2020'!R41</f>
        <v>276776</v>
      </c>
      <c r="S41" s="12">
        <f t="shared" si="6"/>
        <v>20598704</v>
      </c>
      <c r="T41" s="12">
        <f>'Bil 1 2008-2020'!T41</f>
        <v>694606</v>
      </c>
      <c r="U41" s="12">
        <f t="shared" si="7"/>
        <v>21293310</v>
      </c>
      <c r="V41" s="12">
        <f>'Bil 1 2008-2020'!V41</f>
        <v>1293174</v>
      </c>
      <c r="W41" s="12">
        <f t="shared" si="8"/>
        <v>22586484</v>
      </c>
      <c r="X41" s="2"/>
      <c r="Z41" s="2"/>
    </row>
    <row r="42" spans="1:26" ht="15">
      <c r="A42" s="10">
        <v>480</v>
      </c>
      <c r="B42" s="11" t="s">
        <v>77</v>
      </c>
      <c r="C42" s="92">
        <v>67356508.2385195</v>
      </c>
      <c r="D42" s="92">
        <v>10116680</v>
      </c>
      <c r="E42" s="91">
        <f t="shared" si="1"/>
        <v>77473188.2385195</v>
      </c>
      <c r="F42" s="92">
        <v>1468224</v>
      </c>
      <c r="G42" s="91">
        <f t="shared" si="2"/>
        <v>78941412.2385195</v>
      </c>
      <c r="H42" s="92">
        <v>1648279</v>
      </c>
      <c r="I42" s="91">
        <f t="shared" si="3"/>
        <v>80589691.2385195</v>
      </c>
      <c r="J42" s="91">
        <f>'Bil 1 2008-2020'!K42</f>
        <v>6300724</v>
      </c>
      <c r="K42" s="204">
        <f>'Bil 1 2008-2020'!L42</f>
        <v>415565</v>
      </c>
      <c r="L42" s="252">
        <v>738922</v>
      </c>
      <c r="M42" s="100">
        <f t="shared" si="4"/>
        <v>87305980.2385195</v>
      </c>
      <c r="N42" s="100">
        <f>'Bil 1 2008-2020'!N42</f>
        <v>315939.76148049533</v>
      </c>
      <c r="O42" s="91">
        <f t="shared" si="9"/>
        <v>87621920</v>
      </c>
      <c r="P42" s="12">
        <f>'Bil 1 2008-2020'!P42</f>
        <v>1081484</v>
      </c>
      <c r="Q42" s="12">
        <f t="shared" si="5"/>
        <v>88703404</v>
      </c>
      <c r="R42" s="12">
        <f>'Bil 1 2008-2020'!R42</f>
        <v>438886</v>
      </c>
      <c r="S42" s="12">
        <f t="shared" si="6"/>
        <v>89142290</v>
      </c>
      <c r="T42" s="12">
        <f>'Bil 1 2008-2020'!T42</f>
        <v>2741012</v>
      </c>
      <c r="U42" s="12">
        <f t="shared" si="7"/>
        <v>91883302</v>
      </c>
      <c r="V42" s="12">
        <f>'Bil 1 2008-2020'!V42</f>
        <v>3805047</v>
      </c>
      <c r="W42" s="12">
        <f t="shared" si="8"/>
        <v>95688349</v>
      </c>
      <c r="X42" s="2"/>
      <c r="Z42" s="2"/>
    </row>
    <row r="43" spans="1:26" ht="15">
      <c r="A43" s="10">
        <v>481</v>
      </c>
      <c r="B43" s="11" t="s">
        <v>79</v>
      </c>
      <c r="C43" s="92">
        <v>14740464.402062086</v>
      </c>
      <c r="D43" s="92">
        <v>1793429</v>
      </c>
      <c r="E43" s="91">
        <f t="shared" si="1"/>
        <v>16533893.402062086</v>
      </c>
      <c r="F43" s="92">
        <v>1755884</v>
      </c>
      <c r="G43" s="91">
        <f t="shared" si="2"/>
        <v>18289777.40206209</v>
      </c>
      <c r="H43" s="92">
        <v>301413</v>
      </c>
      <c r="I43" s="91">
        <f t="shared" si="3"/>
        <v>18591190.40206209</v>
      </c>
      <c r="J43" s="91">
        <f>'Bil 1 2008-2020'!K43</f>
        <v>1090353</v>
      </c>
      <c r="K43" s="204">
        <f>'Bil 1 2008-2020'!L43</f>
        <v>3583</v>
      </c>
      <c r="L43" s="252">
        <v>89044</v>
      </c>
      <c r="M43" s="100">
        <f t="shared" si="4"/>
        <v>19685126.40206209</v>
      </c>
      <c r="N43" s="100">
        <f>'Bil 1 2008-2020'!N43</f>
        <v>-60616.40206208825</v>
      </c>
      <c r="O43" s="91">
        <f t="shared" si="9"/>
        <v>19624510</v>
      </c>
      <c r="P43" s="12">
        <f>'Bil 1 2008-2020'!P43</f>
        <v>141809</v>
      </c>
      <c r="Q43" s="12">
        <f t="shared" si="5"/>
        <v>19766319</v>
      </c>
      <c r="R43" s="12">
        <f>'Bil 1 2008-2020'!R43</f>
        <v>367878</v>
      </c>
      <c r="S43" s="12">
        <f t="shared" si="6"/>
        <v>20134197</v>
      </c>
      <c r="T43" s="12">
        <f>'Bil 1 2008-2020'!T43</f>
        <v>373062</v>
      </c>
      <c r="U43" s="12">
        <f t="shared" si="7"/>
        <v>20507259</v>
      </c>
      <c r="V43" s="12">
        <f>'Bil 1 2008-2020'!V43</f>
        <v>521807</v>
      </c>
      <c r="W43" s="12">
        <f t="shared" si="8"/>
        <v>21029066</v>
      </c>
      <c r="X43" s="2"/>
      <c r="Z43" s="2"/>
    </row>
    <row r="44" spans="1:26" ht="15">
      <c r="A44" s="10">
        <v>482</v>
      </c>
      <c r="B44" s="11" t="s">
        <v>81</v>
      </c>
      <c r="C44" s="92">
        <v>21504814.88618847</v>
      </c>
      <c r="D44" s="92">
        <v>4630905</v>
      </c>
      <c r="E44" s="91">
        <f t="shared" si="1"/>
        <v>26135719.88618847</v>
      </c>
      <c r="F44" s="92">
        <v>1198252</v>
      </c>
      <c r="G44" s="91">
        <f t="shared" si="2"/>
        <v>27333971.88618847</v>
      </c>
      <c r="H44" s="92">
        <v>4748</v>
      </c>
      <c r="I44" s="91">
        <f t="shared" si="3"/>
        <v>27338719.88618847</v>
      </c>
      <c r="J44" s="91">
        <f>'Bil 1 2008-2020'!K44</f>
        <v>1845205</v>
      </c>
      <c r="K44" s="204">
        <f>'Bil 1 2008-2020'!L44</f>
        <v>189912</v>
      </c>
      <c r="L44" s="252">
        <v>391531</v>
      </c>
      <c r="M44" s="100">
        <f t="shared" si="4"/>
        <v>29373836.88618847</v>
      </c>
      <c r="N44" s="100">
        <f>'Bil 1 2008-2020'!N44</f>
        <v>34219.11381153017</v>
      </c>
      <c r="O44" s="91">
        <f t="shared" si="9"/>
        <v>29408056</v>
      </c>
      <c r="P44" s="12">
        <f>'Bil 1 2008-2020'!P44</f>
        <v>279857</v>
      </c>
      <c r="Q44" s="12">
        <f t="shared" si="5"/>
        <v>29687913</v>
      </c>
      <c r="R44" s="12">
        <f>'Bil 1 2008-2020'!R44</f>
        <v>-295806</v>
      </c>
      <c r="S44" s="12">
        <f t="shared" si="6"/>
        <v>29392107</v>
      </c>
      <c r="T44" s="12">
        <f>'Bil 1 2008-2020'!T44</f>
        <v>458182</v>
      </c>
      <c r="U44" s="12">
        <f t="shared" si="7"/>
        <v>29850289</v>
      </c>
      <c r="V44" s="12">
        <f>'Bil 1 2008-2020'!V44</f>
        <v>1094628</v>
      </c>
      <c r="W44" s="12">
        <f t="shared" si="8"/>
        <v>30944917</v>
      </c>
      <c r="X44" s="2"/>
      <c r="Z44" s="2"/>
    </row>
    <row r="45" spans="1:26" ht="15">
      <c r="A45" s="10">
        <v>483</v>
      </c>
      <c r="B45" s="11" t="s">
        <v>83</v>
      </c>
      <c r="C45" s="92">
        <v>42701374.162021935</v>
      </c>
      <c r="D45" s="92">
        <v>5392743</v>
      </c>
      <c r="E45" s="91">
        <f t="shared" si="1"/>
        <v>48094117.162021935</v>
      </c>
      <c r="F45" s="92">
        <v>2298090</v>
      </c>
      <c r="G45" s="91">
        <f t="shared" si="2"/>
        <v>50392207.162021935</v>
      </c>
      <c r="H45" s="92">
        <v>111383</v>
      </c>
      <c r="I45" s="91">
        <f t="shared" si="3"/>
        <v>50503590.162021935</v>
      </c>
      <c r="J45" s="91">
        <f>'Bil 1 2008-2020'!K45</f>
        <v>2792600</v>
      </c>
      <c r="K45" s="204">
        <f>'Bil 1 2008-2020'!L45</f>
        <v>25203</v>
      </c>
      <c r="L45" s="252">
        <v>116660</v>
      </c>
      <c r="M45" s="100">
        <f t="shared" si="4"/>
        <v>53321393.162021935</v>
      </c>
      <c r="N45" s="100">
        <f>'Bil 1 2008-2020'!N45</f>
        <v>-403299.162021935</v>
      </c>
      <c r="O45" s="91">
        <f t="shared" si="9"/>
        <v>52918094</v>
      </c>
      <c r="P45" s="12">
        <f>'Bil 1 2008-2020'!P45</f>
        <v>430721</v>
      </c>
      <c r="Q45" s="12">
        <f t="shared" si="5"/>
        <v>53348815</v>
      </c>
      <c r="R45" s="12">
        <f>'Bil 1 2008-2020'!R45</f>
        <v>1215650</v>
      </c>
      <c r="S45" s="12">
        <f t="shared" si="6"/>
        <v>54564465</v>
      </c>
      <c r="T45" s="12">
        <f>'Bil 1 2008-2020'!T45</f>
        <v>1114953</v>
      </c>
      <c r="U45" s="12">
        <f t="shared" si="7"/>
        <v>55679418</v>
      </c>
      <c r="V45" s="12">
        <f>'Bil 1 2008-2020'!V45</f>
        <v>2067446</v>
      </c>
      <c r="W45" s="12">
        <f t="shared" si="8"/>
        <v>57746864</v>
      </c>
      <c r="X45" s="2"/>
      <c r="Z45" s="2"/>
    </row>
    <row r="46" spans="1:26" ht="15">
      <c r="A46" s="10">
        <v>484</v>
      </c>
      <c r="B46" s="11" t="s">
        <v>85</v>
      </c>
      <c r="C46" s="92">
        <v>123702179.22267734</v>
      </c>
      <c r="D46" s="92">
        <v>12516310</v>
      </c>
      <c r="E46" s="91">
        <f t="shared" si="1"/>
        <v>136218489.22267735</v>
      </c>
      <c r="F46" s="92">
        <v>4775122</v>
      </c>
      <c r="G46" s="91">
        <f t="shared" si="2"/>
        <v>140993611.22267735</v>
      </c>
      <c r="H46" s="92">
        <v>2588137</v>
      </c>
      <c r="I46" s="91">
        <f t="shared" si="3"/>
        <v>143581748.22267735</v>
      </c>
      <c r="J46" s="91">
        <f>'Bil 1 2008-2020'!K46</f>
        <v>9312038</v>
      </c>
      <c r="K46" s="204">
        <f>'Bil 1 2008-2020'!L46</f>
        <v>419358</v>
      </c>
      <c r="L46" s="252">
        <v>1073912</v>
      </c>
      <c r="M46" s="100">
        <f t="shared" si="4"/>
        <v>153313144.22267735</v>
      </c>
      <c r="N46" s="100">
        <f>'Bil 1 2008-2020'!N46</f>
        <v>-1086173.22267735</v>
      </c>
      <c r="O46" s="91">
        <f t="shared" si="9"/>
        <v>152226971</v>
      </c>
      <c r="P46" s="12">
        <f>'Bil 1 2008-2020'!P46</f>
        <v>1598945</v>
      </c>
      <c r="Q46" s="12">
        <f t="shared" si="5"/>
        <v>153825916</v>
      </c>
      <c r="R46" s="12">
        <f>'Bil 1 2008-2020'!R46</f>
        <v>3663689</v>
      </c>
      <c r="S46" s="12">
        <f t="shared" si="6"/>
        <v>157489605</v>
      </c>
      <c r="T46" s="12">
        <f>'Bil 1 2008-2020'!T46</f>
        <v>4482594</v>
      </c>
      <c r="U46" s="12">
        <f t="shared" si="7"/>
        <v>161972199</v>
      </c>
      <c r="V46" s="12">
        <f>'Bil 1 2008-2020'!V46</f>
        <v>6125613</v>
      </c>
      <c r="W46" s="12">
        <f t="shared" si="8"/>
        <v>168097812</v>
      </c>
      <c r="X46" s="2"/>
      <c r="Z46" s="2"/>
    </row>
    <row r="47" spans="1:26" ht="15">
      <c r="A47" s="10">
        <v>486</v>
      </c>
      <c r="B47" s="11" t="s">
        <v>87</v>
      </c>
      <c r="C47" s="92">
        <v>41691571.30051416</v>
      </c>
      <c r="D47" s="92">
        <v>7411649</v>
      </c>
      <c r="E47" s="91">
        <f t="shared" si="1"/>
        <v>49103220.30051416</v>
      </c>
      <c r="F47" s="92">
        <v>1469397</v>
      </c>
      <c r="G47" s="91">
        <f t="shared" si="2"/>
        <v>50572617.30051416</v>
      </c>
      <c r="H47" s="92">
        <v>869459</v>
      </c>
      <c r="I47" s="91">
        <f t="shared" si="3"/>
        <v>51442076.30051416</v>
      </c>
      <c r="J47" s="91">
        <f>'Bil 1 2008-2020'!K47</f>
        <v>4474597</v>
      </c>
      <c r="K47" s="204">
        <f>'Bil 1 2008-2020'!L47</f>
        <v>71392</v>
      </c>
      <c r="L47" s="252">
        <v>96183</v>
      </c>
      <c r="M47" s="100">
        <f t="shared" si="4"/>
        <v>55988065.30051416</v>
      </c>
      <c r="N47" s="100">
        <f>'Bil 1 2008-2020'!N47</f>
        <v>1073647.6994858384</v>
      </c>
      <c r="O47" s="91">
        <f t="shared" si="9"/>
        <v>57061713</v>
      </c>
      <c r="P47" s="12">
        <f>'Bil 1 2008-2020'!P47</f>
        <v>990623</v>
      </c>
      <c r="Q47" s="12">
        <f t="shared" si="5"/>
        <v>58052336</v>
      </c>
      <c r="R47" s="12">
        <f>'Bil 1 2008-2020'!R47</f>
        <v>2130237</v>
      </c>
      <c r="S47" s="12">
        <f t="shared" si="6"/>
        <v>60182573</v>
      </c>
      <c r="T47" s="12">
        <f>'Bil 1 2008-2020'!T47</f>
        <v>1732605</v>
      </c>
      <c r="U47" s="12">
        <f t="shared" si="7"/>
        <v>61915178</v>
      </c>
      <c r="V47" s="12">
        <f>'Bil 1 2008-2020'!V47</f>
        <v>3214488</v>
      </c>
      <c r="W47" s="12">
        <f t="shared" si="8"/>
        <v>65129666</v>
      </c>
      <c r="X47" s="2"/>
      <c r="Z47" s="2"/>
    </row>
    <row r="48" spans="1:26" ht="15">
      <c r="A48" s="10">
        <v>488</v>
      </c>
      <c r="B48" s="11" t="s">
        <v>89</v>
      </c>
      <c r="C48" s="92">
        <v>14634169.364008637</v>
      </c>
      <c r="D48" s="92">
        <v>2644199</v>
      </c>
      <c r="E48" s="91">
        <f t="shared" si="1"/>
        <v>17278368.364008635</v>
      </c>
      <c r="F48" s="92">
        <v>704219</v>
      </c>
      <c r="G48" s="91">
        <f t="shared" si="2"/>
        <v>17982587.364008635</v>
      </c>
      <c r="H48" s="92">
        <v>732538</v>
      </c>
      <c r="I48" s="91">
        <f t="shared" si="3"/>
        <v>18715125.364008635</v>
      </c>
      <c r="J48" s="91">
        <f>'Bil 1 2008-2020'!K48</f>
        <v>2010403</v>
      </c>
      <c r="K48" s="204">
        <f>'Bil 1 2008-2020'!L48</f>
        <v>103186</v>
      </c>
      <c r="L48" s="252">
        <v>216346</v>
      </c>
      <c r="M48" s="100">
        <f t="shared" si="4"/>
        <v>20828714.364008635</v>
      </c>
      <c r="N48" s="100">
        <f>'Bil 1 2008-2020'!N48</f>
        <v>1107555.6359913647</v>
      </c>
      <c r="O48" s="91">
        <f t="shared" si="9"/>
        <v>21936270</v>
      </c>
      <c r="P48" s="12">
        <f>'Bil 1 2008-2020'!P48</f>
        <v>634361</v>
      </c>
      <c r="Q48" s="12">
        <f t="shared" si="5"/>
        <v>22570631</v>
      </c>
      <c r="R48" s="12">
        <f>'Bil 1 2008-2020'!R48</f>
        <v>512390</v>
      </c>
      <c r="S48" s="12">
        <f t="shared" si="6"/>
        <v>23083021</v>
      </c>
      <c r="T48" s="12">
        <f>'Bil 1 2008-2020'!T48</f>
        <v>867411</v>
      </c>
      <c r="U48" s="12">
        <f t="shared" si="7"/>
        <v>23950432</v>
      </c>
      <c r="V48" s="12">
        <f>'Bil 1 2008-2020'!V48</f>
        <v>1571978</v>
      </c>
      <c r="W48" s="12">
        <f t="shared" si="8"/>
        <v>25522410</v>
      </c>
      <c r="X48" s="2"/>
      <c r="Z48" s="2"/>
    </row>
    <row r="49" spans="1:26" ht="15">
      <c r="A49" s="10">
        <v>509</v>
      </c>
      <c r="B49" s="11" t="s">
        <v>91</v>
      </c>
      <c r="C49" s="92">
        <v>7132397.053386451</v>
      </c>
      <c r="D49" s="92">
        <v>1606129</v>
      </c>
      <c r="E49" s="91">
        <f t="shared" si="1"/>
        <v>8738526.05338645</v>
      </c>
      <c r="F49" s="92">
        <v>380938</v>
      </c>
      <c r="G49" s="91">
        <f t="shared" si="2"/>
        <v>9119464.05338645</v>
      </c>
      <c r="H49" s="92">
        <v>144739</v>
      </c>
      <c r="I49" s="91">
        <f t="shared" si="3"/>
        <v>9264203.05338645</v>
      </c>
      <c r="J49" s="91">
        <f>'Bil 1 2008-2020'!K49</f>
        <v>-131665</v>
      </c>
      <c r="K49" s="204">
        <f>'Bil 1 2008-2020'!L49</f>
        <v>40059</v>
      </c>
      <c r="L49" s="252">
        <v>139626</v>
      </c>
      <c r="M49" s="100">
        <f t="shared" si="4"/>
        <v>9172597.05338645</v>
      </c>
      <c r="N49" s="100">
        <f>'Bil 1 2008-2020'!N49</f>
        <v>-38366.053386449814</v>
      </c>
      <c r="O49" s="91">
        <f t="shared" si="9"/>
        <v>9134231</v>
      </c>
      <c r="P49" s="12">
        <f>'Bil 1 2008-2020'!P49</f>
        <v>62848</v>
      </c>
      <c r="Q49" s="12">
        <f t="shared" si="5"/>
        <v>9197079</v>
      </c>
      <c r="R49" s="12">
        <f>'Bil 1 2008-2020'!R49</f>
        <v>125239</v>
      </c>
      <c r="S49" s="12">
        <f t="shared" si="6"/>
        <v>9322318</v>
      </c>
      <c r="T49" s="12">
        <f>'Bil 1 2008-2020'!T49</f>
        <v>64008</v>
      </c>
      <c r="U49" s="12">
        <f t="shared" si="7"/>
        <v>9386326</v>
      </c>
      <c r="V49" s="12">
        <f>'Bil 1 2008-2020'!V49</f>
        <v>250256</v>
      </c>
      <c r="W49" s="12">
        <f t="shared" si="8"/>
        <v>9636582</v>
      </c>
      <c r="X49" s="2"/>
      <c r="Z49" s="2"/>
    </row>
    <row r="50" spans="1:26" ht="15">
      <c r="A50" s="10">
        <v>512</v>
      </c>
      <c r="B50" s="11" t="s">
        <v>93</v>
      </c>
      <c r="C50" s="92">
        <v>5003838.916366127</v>
      </c>
      <c r="D50" s="92">
        <v>1106854</v>
      </c>
      <c r="E50" s="91">
        <f t="shared" si="1"/>
        <v>6110692.916366127</v>
      </c>
      <c r="F50" s="92">
        <v>385123</v>
      </c>
      <c r="G50" s="91">
        <f t="shared" si="2"/>
        <v>6495815.916366127</v>
      </c>
      <c r="H50" s="92">
        <v>-55528</v>
      </c>
      <c r="I50" s="91">
        <f t="shared" si="3"/>
        <v>6440287.916366127</v>
      </c>
      <c r="J50" s="91">
        <f>'Bil 1 2008-2020'!K50</f>
        <v>355552</v>
      </c>
      <c r="K50" s="204">
        <f>'Bil 1 2008-2020'!L50</f>
        <v>47752</v>
      </c>
      <c r="L50" s="252">
        <v>107385</v>
      </c>
      <c r="M50" s="100">
        <f t="shared" si="4"/>
        <v>6843591.916366127</v>
      </c>
      <c r="N50" s="100">
        <f>'Bil 1 2008-2020'!N50</f>
        <v>25282.08363387268</v>
      </c>
      <c r="O50" s="91">
        <f t="shared" si="9"/>
        <v>6868874</v>
      </c>
      <c r="P50" s="12">
        <f>'Bil 1 2008-2020'!P50</f>
        <v>237452</v>
      </c>
      <c r="Q50" s="12">
        <f t="shared" si="5"/>
        <v>7106326</v>
      </c>
      <c r="R50" s="12">
        <f>'Bil 1 2008-2020'!R50</f>
        <v>247994</v>
      </c>
      <c r="S50" s="12">
        <f t="shared" si="6"/>
        <v>7354320</v>
      </c>
      <c r="T50" s="12">
        <f>'Bil 1 2008-2020'!T50</f>
        <v>41348</v>
      </c>
      <c r="U50" s="12">
        <f t="shared" si="7"/>
        <v>7395668</v>
      </c>
      <c r="V50" s="12">
        <f>'Bil 1 2008-2020'!V50</f>
        <v>480747</v>
      </c>
      <c r="W50" s="12">
        <f t="shared" si="8"/>
        <v>7876415</v>
      </c>
      <c r="X50" s="2"/>
      <c r="Z50" s="2"/>
    </row>
    <row r="51" spans="1:26" ht="15">
      <c r="A51" s="10">
        <v>513</v>
      </c>
      <c r="B51" s="11" t="s">
        <v>95</v>
      </c>
      <c r="C51" s="92">
        <v>13213801.91801942</v>
      </c>
      <c r="D51" s="92">
        <v>4363768</v>
      </c>
      <c r="E51" s="91">
        <f t="shared" si="1"/>
        <v>17577569.91801942</v>
      </c>
      <c r="F51" s="92">
        <v>1105669</v>
      </c>
      <c r="G51" s="91">
        <f t="shared" si="2"/>
        <v>18683238.91801942</v>
      </c>
      <c r="H51" s="92">
        <v>1406744</v>
      </c>
      <c r="I51" s="91">
        <f t="shared" si="3"/>
        <v>20089982.91801942</v>
      </c>
      <c r="J51" s="91">
        <f>'Bil 1 2008-2020'!K51</f>
        <v>130795</v>
      </c>
      <c r="K51" s="204">
        <f>'Bil 1 2008-2020'!L51</f>
        <v>83817</v>
      </c>
      <c r="L51" s="252">
        <v>240106</v>
      </c>
      <c r="M51" s="100">
        <f t="shared" si="4"/>
        <v>20304594.91801942</v>
      </c>
      <c r="N51" s="100">
        <f>'Bil 1 2008-2020'!N51</f>
        <v>18666.0819805786</v>
      </c>
      <c r="O51" s="91">
        <f t="shared" si="9"/>
        <v>20323261</v>
      </c>
      <c r="P51" s="12">
        <f>'Bil 1 2008-2020'!P51</f>
        <v>463009</v>
      </c>
      <c r="Q51" s="12">
        <f t="shared" si="5"/>
        <v>20786270</v>
      </c>
      <c r="R51" s="12">
        <f>'Bil 1 2008-2020'!R51</f>
        <v>170041</v>
      </c>
      <c r="S51" s="12">
        <f t="shared" si="6"/>
        <v>20956311</v>
      </c>
      <c r="T51" s="12">
        <f>'Bil 1 2008-2020'!T51</f>
        <v>321023</v>
      </c>
      <c r="U51" s="12">
        <f t="shared" si="7"/>
        <v>21277334</v>
      </c>
      <c r="V51" s="12">
        <f>'Bil 1 2008-2020'!V51</f>
        <v>871282</v>
      </c>
      <c r="W51" s="12">
        <f t="shared" si="8"/>
        <v>22148616</v>
      </c>
      <c r="X51" s="2"/>
      <c r="Z51" s="2"/>
    </row>
    <row r="52" spans="1:26" ht="15">
      <c r="A52" s="10">
        <v>560</v>
      </c>
      <c r="B52" s="11" t="s">
        <v>97</v>
      </c>
      <c r="C52" s="92">
        <v>6922464.353230888</v>
      </c>
      <c r="D52" s="92">
        <v>2814142</v>
      </c>
      <c r="E52" s="91">
        <f t="shared" si="1"/>
        <v>9736606.353230888</v>
      </c>
      <c r="F52" s="92">
        <v>844963</v>
      </c>
      <c r="G52" s="91">
        <f t="shared" si="2"/>
        <v>10581569.353230888</v>
      </c>
      <c r="H52" s="92">
        <v>334601</v>
      </c>
      <c r="I52" s="91">
        <f t="shared" si="3"/>
        <v>10916170.353230888</v>
      </c>
      <c r="J52" s="91">
        <f>'Bil 1 2008-2020'!K52</f>
        <v>527841</v>
      </c>
      <c r="K52" s="204">
        <f>'Bil 1 2008-2020'!L52</f>
        <v>60942</v>
      </c>
      <c r="L52" s="252">
        <v>131289</v>
      </c>
      <c r="M52" s="100">
        <f t="shared" si="4"/>
        <v>11504953.353230888</v>
      </c>
      <c r="N52" s="100">
        <f>'Bil 1 2008-2020'!N52</f>
        <v>-37999.353230888024</v>
      </c>
      <c r="O52" s="91">
        <f t="shared" si="9"/>
        <v>11466954</v>
      </c>
      <c r="P52" s="12">
        <f>'Bil 1 2008-2020'!P52</f>
        <v>227031</v>
      </c>
      <c r="Q52" s="12">
        <f t="shared" si="5"/>
        <v>11693985</v>
      </c>
      <c r="R52" s="12">
        <f>'Bil 1 2008-2020'!R52</f>
        <v>579683</v>
      </c>
      <c r="S52" s="12">
        <f t="shared" si="6"/>
        <v>12273668</v>
      </c>
      <c r="T52" s="12">
        <f>'Bil 1 2008-2020'!T52</f>
        <v>156533</v>
      </c>
      <c r="U52" s="12">
        <f t="shared" si="7"/>
        <v>12430201</v>
      </c>
      <c r="V52" s="12">
        <f>'Bil 1 2008-2020'!V52</f>
        <v>404883</v>
      </c>
      <c r="W52" s="12">
        <f t="shared" si="8"/>
        <v>12835084</v>
      </c>
      <c r="X52" s="2"/>
      <c r="Z52" s="2"/>
    </row>
    <row r="53" spans="1:26" ht="15">
      <c r="A53" s="10">
        <v>561</v>
      </c>
      <c r="B53" s="11" t="s">
        <v>99</v>
      </c>
      <c r="C53" s="92">
        <v>15483200.980460564</v>
      </c>
      <c r="D53" s="92">
        <v>2405235</v>
      </c>
      <c r="E53" s="91">
        <f t="shared" si="1"/>
        <v>17888435.98046056</v>
      </c>
      <c r="F53" s="92">
        <v>872525</v>
      </c>
      <c r="G53" s="91">
        <f t="shared" si="2"/>
        <v>18760960.98046056</v>
      </c>
      <c r="H53" s="92">
        <v>356920</v>
      </c>
      <c r="I53" s="91">
        <f t="shared" si="3"/>
        <v>19117880.98046056</v>
      </c>
      <c r="J53" s="91">
        <f>'Bil 1 2008-2020'!K53</f>
        <v>456148</v>
      </c>
      <c r="K53" s="204">
        <f>'Bil 1 2008-2020'!L53</f>
        <v>75018</v>
      </c>
      <c r="L53" s="252">
        <v>168214</v>
      </c>
      <c r="M53" s="100">
        <f t="shared" si="4"/>
        <v>19649046.98046056</v>
      </c>
      <c r="N53" s="100">
        <f>'Bil 1 2008-2020'!N53</f>
        <v>-127345.98046056181</v>
      </c>
      <c r="O53" s="91">
        <f t="shared" si="9"/>
        <v>19521701</v>
      </c>
      <c r="P53" s="12">
        <f>'Bil 1 2008-2020'!P53</f>
        <v>182238</v>
      </c>
      <c r="Q53" s="12">
        <f t="shared" si="5"/>
        <v>19703939</v>
      </c>
      <c r="R53" s="12">
        <f>'Bil 1 2008-2020'!R53</f>
        <v>98068</v>
      </c>
      <c r="S53" s="12">
        <f t="shared" si="6"/>
        <v>19802007</v>
      </c>
      <c r="T53" s="12">
        <f>'Bil 1 2008-2020'!T53</f>
        <v>330963</v>
      </c>
      <c r="U53" s="12">
        <f t="shared" si="7"/>
        <v>20132970</v>
      </c>
      <c r="V53" s="12">
        <f>'Bil 1 2008-2020'!V53</f>
        <v>565380</v>
      </c>
      <c r="W53" s="12">
        <f t="shared" si="8"/>
        <v>20698350</v>
      </c>
      <c r="X53" s="2"/>
      <c r="Z53" s="2"/>
    </row>
    <row r="54" spans="1:26" ht="15">
      <c r="A54" s="10">
        <v>562</v>
      </c>
      <c r="B54" s="11" t="s">
        <v>101</v>
      </c>
      <c r="C54" s="92">
        <v>27556988.61535674</v>
      </c>
      <c r="D54" s="92">
        <v>4525605</v>
      </c>
      <c r="E54" s="91">
        <f t="shared" si="1"/>
        <v>32082593.61535674</v>
      </c>
      <c r="F54" s="92">
        <v>1824131</v>
      </c>
      <c r="G54" s="91">
        <f t="shared" si="2"/>
        <v>33906724.61535674</v>
      </c>
      <c r="H54" s="92">
        <v>566326</v>
      </c>
      <c r="I54" s="91">
        <f t="shared" si="3"/>
        <v>34473050.61535674</v>
      </c>
      <c r="J54" s="91">
        <f>'Bil 1 2008-2020'!K54</f>
        <v>2898888</v>
      </c>
      <c r="K54" s="204">
        <f>'Bil 1 2008-2020'!L54</f>
        <v>-34854</v>
      </c>
      <c r="L54" s="252">
        <v>237800</v>
      </c>
      <c r="M54" s="100">
        <f t="shared" si="4"/>
        <v>37337084.61535674</v>
      </c>
      <c r="N54" s="100">
        <f>'Bil 1 2008-2020'!N54</f>
        <v>-49686.615356743336</v>
      </c>
      <c r="O54" s="91">
        <f t="shared" si="9"/>
        <v>37287398</v>
      </c>
      <c r="P54" s="12">
        <f>'Bil 1 2008-2020'!P54</f>
        <v>-139242</v>
      </c>
      <c r="Q54" s="12">
        <f t="shared" si="5"/>
        <v>37148156</v>
      </c>
      <c r="R54" s="12">
        <f>'Bil 1 2008-2020'!R54</f>
        <v>363230</v>
      </c>
      <c r="S54" s="12">
        <f t="shared" si="6"/>
        <v>37511386</v>
      </c>
      <c r="T54" s="12">
        <f>'Bil 1 2008-2020'!T54</f>
        <v>870004</v>
      </c>
      <c r="U54" s="12">
        <f t="shared" si="7"/>
        <v>38381390</v>
      </c>
      <c r="V54" s="12">
        <f>'Bil 1 2008-2020'!V54</f>
        <v>842674</v>
      </c>
      <c r="W54" s="12">
        <f t="shared" si="8"/>
        <v>39224064</v>
      </c>
      <c r="X54" s="2"/>
      <c r="Z54" s="2"/>
    </row>
    <row r="55" spans="1:26" ht="15">
      <c r="A55" s="10">
        <v>563</v>
      </c>
      <c r="B55" s="11" t="s">
        <v>103</v>
      </c>
      <c r="C55" s="92">
        <v>10597615.293928899</v>
      </c>
      <c r="D55" s="92">
        <v>4574341</v>
      </c>
      <c r="E55" s="91">
        <f t="shared" si="1"/>
        <v>15171956.293928899</v>
      </c>
      <c r="F55" s="92">
        <v>987800</v>
      </c>
      <c r="G55" s="91">
        <f t="shared" si="2"/>
        <v>16159756.293928899</v>
      </c>
      <c r="H55" s="92">
        <v>672047</v>
      </c>
      <c r="I55" s="91">
        <f t="shared" si="3"/>
        <v>16831803.2939289</v>
      </c>
      <c r="J55" s="91">
        <f>'Bil 1 2008-2020'!K55</f>
        <v>1908992</v>
      </c>
      <c r="K55" s="204">
        <f>'Bil 1 2008-2020'!L55</f>
        <v>106761</v>
      </c>
      <c r="L55" s="252">
        <v>304785</v>
      </c>
      <c r="M55" s="100">
        <f t="shared" si="4"/>
        <v>18847556.2939289</v>
      </c>
      <c r="N55" s="100">
        <f>'Bil 1 2008-2020'!N55</f>
        <v>348652.7060711011</v>
      </c>
      <c r="O55" s="91">
        <f t="shared" si="9"/>
        <v>19196209</v>
      </c>
      <c r="P55" s="12">
        <f>'Bil 1 2008-2020'!P55</f>
        <v>-98125</v>
      </c>
      <c r="Q55" s="12">
        <f t="shared" si="5"/>
        <v>19098084</v>
      </c>
      <c r="R55" s="12">
        <f>'Bil 1 2008-2020'!R55</f>
        <v>-1191762</v>
      </c>
      <c r="S55" s="12">
        <f t="shared" si="6"/>
        <v>17906322</v>
      </c>
      <c r="T55" s="12">
        <f>'Bil 1 2008-2020'!T55</f>
        <v>322363</v>
      </c>
      <c r="U55" s="12">
        <f t="shared" si="7"/>
        <v>18228685</v>
      </c>
      <c r="V55" s="12">
        <f>'Bil 1 2008-2020'!V55</f>
        <v>782968</v>
      </c>
      <c r="W55" s="12">
        <f t="shared" si="8"/>
        <v>19011653</v>
      </c>
      <c r="X55" s="2"/>
      <c r="Z55" s="2"/>
    </row>
    <row r="56" spans="1:26" ht="15">
      <c r="A56" s="10">
        <v>580</v>
      </c>
      <c r="B56" s="11" t="s">
        <v>105</v>
      </c>
      <c r="C56" s="92">
        <v>186482686.07299584</v>
      </c>
      <c r="D56" s="92">
        <v>16098563</v>
      </c>
      <c r="E56" s="91">
        <f t="shared" si="1"/>
        <v>202581249.07299584</v>
      </c>
      <c r="F56" s="92">
        <v>2849824</v>
      </c>
      <c r="G56" s="91">
        <f t="shared" si="2"/>
        <v>205431073.07299584</v>
      </c>
      <c r="H56" s="92">
        <v>3839553</v>
      </c>
      <c r="I56" s="91">
        <f t="shared" si="3"/>
        <v>209270626.07299584</v>
      </c>
      <c r="J56" s="91">
        <f>'Bil 1 2008-2020'!K56</f>
        <v>11533959</v>
      </c>
      <c r="K56" s="204">
        <f>'Bil 1 2008-2020'!L56</f>
        <v>-4339</v>
      </c>
      <c r="L56" s="252">
        <v>119614</v>
      </c>
      <c r="M56" s="100">
        <f t="shared" si="4"/>
        <v>220800246.07299584</v>
      </c>
      <c r="N56" s="100">
        <f>'Bil 1 2008-2020'!N56</f>
        <v>-811822.0729958415</v>
      </c>
      <c r="O56" s="91">
        <f t="shared" si="9"/>
        <v>219988424</v>
      </c>
      <c r="P56" s="12">
        <f>'Bil 1 2008-2020'!P56</f>
        <v>3601690</v>
      </c>
      <c r="Q56" s="12">
        <f t="shared" si="5"/>
        <v>223590114</v>
      </c>
      <c r="R56" s="12">
        <f>'Bil 1 2008-2020'!R56</f>
        <v>6781290</v>
      </c>
      <c r="S56" s="12">
        <f t="shared" si="6"/>
        <v>230371404</v>
      </c>
      <c r="T56" s="12">
        <f>'Bil 1 2008-2020'!T56</f>
        <v>5717639</v>
      </c>
      <c r="U56" s="12">
        <f t="shared" si="7"/>
        <v>236089043</v>
      </c>
      <c r="V56" s="12">
        <f>'Bil 1 2008-2020'!V56</f>
        <v>9876064</v>
      </c>
      <c r="W56" s="12">
        <f t="shared" si="8"/>
        <v>245965107</v>
      </c>
      <c r="X56" s="2"/>
      <c r="Z56" s="2"/>
    </row>
    <row r="57" spans="1:26" ht="15">
      <c r="A57" s="10">
        <v>581</v>
      </c>
      <c r="B57" s="11" t="s">
        <v>107</v>
      </c>
      <c r="C57" s="92">
        <v>168064413.3542844</v>
      </c>
      <c r="D57" s="92">
        <v>22285722</v>
      </c>
      <c r="E57" s="91">
        <f t="shared" si="1"/>
        <v>190350135.3542844</v>
      </c>
      <c r="F57" s="92">
        <v>4314779</v>
      </c>
      <c r="G57" s="91">
        <f t="shared" si="2"/>
        <v>194664914.3542844</v>
      </c>
      <c r="H57" s="92">
        <v>4016752</v>
      </c>
      <c r="I57" s="91">
        <f t="shared" si="3"/>
        <v>198681666.3542844</v>
      </c>
      <c r="J57" s="91">
        <f>'Bil 1 2008-2020'!K57</f>
        <v>12355146</v>
      </c>
      <c r="K57" s="204">
        <f>'Bil 1 2008-2020'!L57</f>
        <v>216081</v>
      </c>
      <c r="L57" s="252">
        <v>479445</v>
      </c>
      <c r="M57" s="100">
        <f t="shared" si="4"/>
        <v>211252893.3542844</v>
      </c>
      <c r="N57" s="100">
        <f>'Bil 1 2008-2020'!N57</f>
        <v>-1590960.3542844057</v>
      </c>
      <c r="O57" s="91">
        <f t="shared" si="9"/>
        <v>209661933</v>
      </c>
      <c r="P57" s="12">
        <f>'Bil 1 2008-2020'!P57</f>
        <v>1055480</v>
      </c>
      <c r="Q57" s="12">
        <f t="shared" si="5"/>
        <v>210717413</v>
      </c>
      <c r="R57" s="12">
        <f>'Bil 1 2008-2020'!R57</f>
        <v>4323765</v>
      </c>
      <c r="S57" s="12">
        <f t="shared" si="6"/>
        <v>215041178</v>
      </c>
      <c r="T57" s="12">
        <f>'Bil 1 2008-2020'!T57</f>
        <v>5059187</v>
      </c>
      <c r="U57" s="12">
        <f t="shared" si="7"/>
        <v>220100365</v>
      </c>
      <c r="V57" s="12">
        <f>'Bil 1 2008-2020'!V57</f>
        <v>8974080</v>
      </c>
      <c r="W57" s="12">
        <f t="shared" si="8"/>
        <v>229074445</v>
      </c>
      <c r="X57" s="2"/>
      <c r="Z57" s="2"/>
    </row>
    <row r="58" spans="1:26" ht="15">
      <c r="A58" s="10">
        <v>582</v>
      </c>
      <c r="B58" s="11" t="s">
        <v>109</v>
      </c>
      <c r="C58" s="92">
        <v>18634848.858745337</v>
      </c>
      <c r="D58" s="92">
        <v>4563089</v>
      </c>
      <c r="E58" s="91">
        <f t="shared" si="1"/>
        <v>23197937.858745337</v>
      </c>
      <c r="F58" s="92">
        <v>1221317</v>
      </c>
      <c r="G58" s="91">
        <f t="shared" si="2"/>
        <v>24419254.858745337</v>
      </c>
      <c r="H58" s="92">
        <v>1071939</v>
      </c>
      <c r="I58" s="91">
        <f t="shared" si="3"/>
        <v>25491193.858745337</v>
      </c>
      <c r="J58" s="91">
        <f>'Bil 1 2008-2020'!K58</f>
        <v>2178366</v>
      </c>
      <c r="K58" s="204">
        <f>'Bil 1 2008-2020'!L58</f>
        <v>14006</v>
      </c>
      <c r="L58" s="252">
        <v>504</v>
      </c>
      <c r="M58" s="100">
        <f t="shared" si="4"/>
        <v>27683565.858745337</v>
      </c>
      <c r="N58" s="100">
        <f>'Bil 1 2008-2020'!N58</f>
        <v>881418.1412546635</v>
      </c>
      <c r="O58" s="91">
        <f t="shared" si="9"/>
        <v>28564984</v>
      </c>
      <c r="P58" s="12">
        <f>'Bil 1 2008-2020'!P58</f>
        <v>432852</v>
      </c>
      <c r="Q58" s="12">
        <f t="shared" si="5"/>
        <v>28997836</v>
      </c>
      <c r="R58" s="12">
        <f>'Bil 1 2008-2020'!R58</f>
        <v>1279408</v>
      </c>
      <c r="S58" s="12">
        <f t="shared" si="6"/>
        <v>30277244</v>
      </c>
      <c r="T58" s="12">
        <f>'Bil 1 2008-2020'!T58</f>
        <v>822885</v>
      </c>
      <c r="U58" s="12">
        <f t="shared" si="7"/>
        <v>31100129</v>
      </c>
      <c r="V58" s="12">
        <f>'Bil 1 2008-2020'!V58</f>
        <v>1725634</v>
      </c>
      <c r="W58" s="12">
        <f t="shared" si="8"/>
        <v>32825763</v>
      </c>
      <c r="X58" s="2"/>
      <c r="Z58" s="2"/>
    </row>
    <row r="59" spans="1:26" ht="15">
      <c r="A59" s="10">
        <v>583</v>
      </c>
      <c r="B59" s="11" t="s">
        <v>111</v>
      </c>
      <c r="C59" s="92">
        <v>55814195.79389058</v>
      </c>
      <c r="D59" s="92">
        <v>8289110</v>
      </c>
      <c r="E59" s="91">
        <f t="shared" si="1"/>
        <v>64103305.79389058</v>
      </c>
      <c r="F59" s="92">
        <v>2040525</v>
      </c>
      <c r="G59" s="91">
        <f t="shared" si="2"/>
        <v>66143830.79389058</v>
      </c>
      <c r="H59" s="92">
        <v>829074</v>
      </c>
      <c r="I59" s="91">
        <f t="shared" si="3"/>
        <v>66972904.79389058</v>
      </c>
      <c r="J59" s="91">
        <f>'Bil 1 2008-2020'!K59</f>
        <v>4070361</v>
      </c>
      <c r="K59" s="204">
        <f>'Bil 1 2008-2020'!L59</f>
        <v>143944</v>
      </c>
      <c r="L59" s="252">
        <v>395936</v>
      </c>
      <c r="M59" s="100">
        <f t="shared" si="4"/>
        <v>71187209.79389058</v>
      </c>
      <c r="N59" s="100">
        <f>'Bil 1 2008-2020'!N59</f>
        <v>377006.20610941947</v>
      </c>
      <c r="O59" s="91">
        <f t="shared" si="9"/>
        <v>71564216</v>
      </c>
      <c r="P59" s="12">
        <f>'Bil 1 2008-2020'!P59</f>
        <v>877485</v>
      </c>
      <c r="Q59" s="12">
        <f t="shared" si="5"/>
        <v>72441701</v>
      </c>
      <c r="R59" s="12">
        <f>'Bil 1 2008-2020'!R59</f>
        <v>995299</v>
      </c>
      <c r="S59" s="12">
        <f t="shared" si="6"/>
        <v>73437000</v>
      </c>
      <c r="T59" s="12">
        <f>'Bil 1 2008-2020'!T59</f>
        <v>1029268</v>
      </c>
      <c r="U59" s="12">
        <f t="shared" si="7"/>
        <v>74466268</v>
      </c>
      <c r="V59" s="12">
        <f>'Bil 1 2008-2020'!V59</f>
        <v>2193898</v>
      </c>
      <c r="W59" s="12">
        <f t="shared" si="8"/>
        <v>76660166</v>
      </c>
      <c r="X59" s="2"/>
      <c r="Z59" s="2"/>
    </row>
    <row r="60" spans="1:26" ht="15">
      <c r="A60" s="10">
        <v>584</v>
      </c>
      <c r="B60" s="11" t="s">
        <v>113</v>
      </c>
      <c r="C60" s="92">
        <v>10040895.032123957</v>
      </c>
      <c r="D60" s="92">
        <v>1621801</v>
      </c>
      <c r="E60" s="91">
        <f t="shared" si="1"/>
        <v>11662696.032123957</v>
      </c>
      <c r="F60" s="92">
        <v>253259</v>
      </c>
      <c r="G60" s="91">
        <f t="shared" si="2"/>
        <v>11915955.032123957</v>
      </c>
      <c r="H60" s="92">
        <v>270503</v>
      </c>
      <c r="I60" s="91">
        <f t="shared" si="3"/>
        <v>12186458.032123957</v>
      </c>
      <c r="J60" s="91">
        <f>'Bil 1 2008-2020'!K60</f>
        <v>844958</v>
      </c>
      <c r="K60" s="204">
        <f>'Bil 1 2008-2020'!L60</f>
        <v>32655</v>
      </c>
      <c r="L60" s="252">
        <v>103553</v>
      </c>
      <c r="M60" s="100">
        <f t="shared" si="4"/>
        <v>13064071.032123957</v>
      </c>
      <c r="N60" s="100">
        <f>'Bil 1 2008-2020'!N60</f>
        <v>92599.96787604317</v>
      </c>
      <c r="O60" s="91">
        <f t="shared" si="9"/>
        <v>13156671</v>
      </c>
      <c r="P60" s="12">
        <f>'Bil 1 2008-2020'!P60</f>
        <v>94208</v>
      </c>
      <c r="Q60" s="12">
        <f t="shared" si="5"/>
        <v>13250879</v>
      </c>
      <c r="R60" s="12">
        <f>'Bil 1 2008-2020'!R60</f>
        <v>141874</v>
      </c>
      <c r="S60" s="12">
        <f t="shared" si="6"/>
        <v>13392753</v>
      </c>
      <c r="T60" s="12">
        <f>'Bil 1 2008-2020'!T60</f>
        <v>351387</v>
      </c>
      <c r="U60" s="12">
        <f t="shared" si="7"/>
        <v>13744140</v>
      </c>
      <c r="V60" s="12">
        <f>'Bil 1 2008-2020'!V60</f>
        <v>687879</v>
      </c>
      <c r="W60" s="12">
        <f t="shared" si="8"/>
        <v>14432019</v>
      </c>
      <c r="X60" s="2"/>
      <c r="Z60" s="2"/>
    </row>
    <row r="61" spans="1:26" ht="15">
      <c r="A61" s="10">
        <v>586</v>
      </c>
      <c r="B61" s="11" t="s">
        <v>115</v>
      </c>
      <c r="C61" s="92">
        <v>33885529.44346398</v>
      </c>
      <c r="D61" s="92">
        <v>5947182</v>
      </c>
      <c r="E61" s="91">
        <f t="shared" si="1"/>
        <v>39832711.44346398</v>
      </c>
      <c r="F61" s="92">
        <v>2118771</v>
      </c>
      <c r="G61" s="91">
        <f t="shared" si="2"/>
        <v>41951482.44346398</v>
      </c>
      <c r="H61" s="92">
        <v>1394113</v>
      </c>
      <c r="I61" s="91">
        <f t="shared" si="3"/>
        <v>43345595.44346398</v>
      </c>
      <c r="J61" s="91">
        <f>'Bil 1 2008-2020'!K61</f>
        <v>1665019</v>
      </c>
      <c r="K61" s="204">
        <f>'Bil 1 2008-2020'!L61</f>
        <v>34230</v>
      </c>
      <c r="L61" s="252">
        <v>151039</v>
      </c>
      <c r="M61" s="100">
        <f t="shared" si="4"/>
        <v>45044844.44346398</v>
      </c>
      <c r="N61" s="100">
        <f>'Bil 1 2008-2020'!N61</f>
        <v>-586736.4434639812</v>
      </c>
      <c r="O61" s="91">
        <f t="shared" si="9"/>
        <v>44458108</v>
      </c>
      <c r="P61" s="12">
        <f>'Bil 1 2008-2020'!P61</f>
        <v>336708</v>
      </c>
      <c r="Q61" s="12">
        <f t="shared" si="5"/>
        <v>44794816</v>
      </c>
      <c r="R61" s="12">
        <f>'Bil 1 2008-2020'!R61</f>
        <v>543905</v>
      </c>
      <c r="S61" s="12">
        <f t="shared" si="6"/>
        <v>45338721</v>
      </c>
      <c r="T61" s="12">
        <f>'Bil 1 2008-2020'!T61</f>
        <v>1338526</v>
      </c>
      <c r="U61" s="12">
        <f t="shared" si="7"/>
        <v>46677247</v>
      </c>
      <c r="V61" s="12">
        <f>'Bil 1 2008-2020'!V61</f>
        <v>1581158</v>
      </c>
      <c r="W61" s="12">
        <f t="shared" si="8"/>
        <v>48258405</v>
      </c>
      <c r="X61" s="2"/>
      <c r="Z61" s="2"/>
    </row>
    <row r="62" spans="1:26" ht="15">
      <c r="A62" s="10">
        <v>604</v>
      </c>
      <c r="B62" s="11" t="s">
        <v>117</v>
      </c>
      <c r="C62" s="92">
        <v>8627171.026013082</v>
      </c>
      <c r="D62" s="92">
        <v>1522441</v>
      </c>
      <c r="E62" s="91">
        <f t="shared" si="1"/>
        <v>10149612.026013082</v>
      </c>
      <c r="F62" s="92">
        <v>400156</v>
      </c>
      <c r="G62" s="91">
        <f t="shared" si="2"/>
        <v>10549768.026013082</v>
      </c>
      <c r="H62" s="92">
        <v>142292</v>
      </c>
      <c r="I62" s="91">
        <f t="shared" si="3"/>
        <v>10692060.026013082</v>
      </c>
      <c r="J62" s="91">
        <f>'Bil 1 2008-2020'!K62</f>
        <v>1064163</v>
      </c>
      <c r="K62" s="204">
        <f>'Bil 1 2008-2020'!L62</f>
        <v>-7076</v>
      </c>
      <c r="L62" s="252">
        <v>194</v>
      </c>
      <c r="M62" s="100">
        <f t="shared" si="4"/>
        <v>11749147.026013082</v>
      </c>
      <c r="N62" s="100">
        <f>'Bil 1 2008-2020'!N62</f>
        <v>-13949.026013081893</v>
      </c>
      <c r="O62" s="91">
        <f t="shared" si="9"/>
        <v>11735198</v>
      </c>
      <c r="P62" s="12">
        <f>'Bil 1 2008-2020'!P62</f>
        <v>374424</v>
      </c>
      <c r="Q62" s="12">
        <f t="shared" si="5"/>
        <v>12109622</v>
      </c>
      <c r="R62" s="12">
        <f>'Bil 1 2008-2020'!R62</f>
        <v>-68402</v>
      </c>
      <c r="S62" s="12">
        <f t="shared" si="6"/>
        <v>12041220</v>
      </c>
      <c r="T62" s="12">
        <f>'Bil 1 2008-2020'!T62</f>
        <v>166059</v>
      </c>
      <c r="U62" s="12">
        <f t="shared" si="7"/>
        <v>12207279</v>
      </c>
      <c r="V62" s="12">
        <f>'Bil 1 2008-2020'!V62</f>
        <v>362532</v>
      </c>
      <c r="W62" s="12">
        <f t="shared" si="8"/>
        <v>12569811</v>
      </c>
      <c r="X62" s="2"/>
      <c r="Z62" s="2"/>
    </row>
    <row r="63" spans="1:26" ht="15">
      <c r="A63" s="10">
        <v>617</v>
      </c>
      <c r="B63" s="11" t="s">
        <v>119</v>
      </c>
      <c r="C63" s="92">
        <v>12864356.980418706</v>
      </c>
      <c r="D63" s="92">
        <v>1780100</v>
      </c>
      <c r="E63" s="91">
        <f t="shared" si="1"/>
        <v>14644456.980418706</v>
      </c>
      <c r="F63" s="92">
        <v>222620</v>
      </c>
      <c r="G63" s="91">
        <f t="shared" si="2"/>
        <v>14867076.980418706</v>
      </c>
      <c r="H63" s="92">
        <v>41919</v>
      </c>
      <c r="I63" s="91">
        <f t="shared" si="3"/>
        <v>14908995.980418706</v>
      </c>
      <c r="J63" s="91">
        <f>'Bil 1 2008-2020'!K63</f>
        <v>572027</v>
      </c>
      <c r="K63" s="204">
        <f>'Bil 1 2008-2020'!L63</f>
        <v>17349</v>
      </c>
      <c r="L63" s="252">
        <v>6988</v>
      </c>
      <c r="M63" s="100">
        <f t="shared" si="4"/>
        <v>15498371.980418706</v>
      </c>
      <c r="N63" s="100">
        <f>'Bil 1 2008-2020'!N63</f>
        <v>13799.019581293687</v>
      </c>
      <c r="O63" s="91">
        <f t="shared" si="9"/>
        <v>15512171</v>
      </c>
      <c r="P63" s="12">
        <f>'Bil 1 2008-2020'!P63</f>
        <v>-202900</v>
      </c>
      <c r="Q63" s="12">
        <f t="shared" si="5"/>
        <v>15309271</v>
      </c>
      <c r="R63" s="12">
        <f>'Bil 1 2008-2020'!R63</f>
        <v>31282</v>
      </c>
      <c r="S63" s="12">
        <f t="shared" si="6"/>
        <v>15340553</v>
      </c>
      <c r="T63" s="12">
        <f>'Bil 1 2008-2020'!T63</f>
        <v>161787</v>
      </c>
      <c r="U63" s="12">
        <f t="shared" si="7"/>
        <v>15502340</v>
      </c>
      <c r="V63" s="12">
        <f>'Bil 1 2008-2020'!V63</f>
        <v>476841</v>
      </c>
      <c r="W63" s="12">
        <f t="shared" si="8"/>
        <v>15979181</v>
      </c>
      <c r="X63" s="2"/>
      <c r="Z63" s="2"/>
    </row>
    <row r="64" spans="1:26" ht="15">
      <c r="A64" s="10">
        <v>642</v>
      </c>
      <c r="B64" s="11" t="s">
        <v>121</v>
      </c>
      <c r="C64" s="92">
        <v>9361935.476557551</v>
      </c>
      <c r="D64" s="92">
        <v>2217886</v>
      </c>
      <c r="E64" s="91">
        <f t="shared" si="1"/>
        <v>11579821.476557551</v>
      </c>
      <c r="F64" s="92">
        <v>310886</v>
      </c>
      <c r="G64" s="91">
        <f t="shared" si="2"/>
        <v>11890707.476557551</v>
      </c>
      <c r="H64" s="92">
        <v>168416</v>
      </c>
      <c r="I64" s="91">
        <f t="shared" si="3"/>
        <v>12059123.476557551</v>
      </c>
      <c r="J64" s="91">
        <f>'Bil 1 2008-2020'!K64</f>
        <v>1808457</v>
      </c>
      <c r="K64" s="204">
        <f>'Bil 1 2008-2020'!L64</f>
        <v>48171</v>
      </c>
      <c r="L64" s="252">
        <v>91533</v>
      </c>
      <c r="M64" s="100">
        <f t="shared" si="4"/>
        <v>13915751.476557551</v>
      </c>
      <c r="N64" s="100">
        <f>'Bil 1 2008-2020'!N64</f>
        <v>14454.523442449048</v>
      </c>
      <c r="O64" s="91">
        <f t="shared" si="9"/>
        <v>13930206</v>
      </c>
      <c r="P64" s="12">
        <f>'Bil 1 2008-2020'!P64</f>
        <v>43242</v>
      </c>
      <c r="Q64" s="12">
        <f t="shared" si="5"/>
        <v>13973448</v>
      </c>
      <c r="R64" s="12">
        <f>'Bil 1 2008-2020'!R64</f>
        <v>-1564</v>
      </c>
      <c r="S64" s="12">
        <f t="shared" si="6"/>
        <v>13971884</v>
      </c>
      <c r="T64" s="12">
        <f>'Bil 1 2008-2020'!T64</f>
        <v>221321</v>
      </c>
      <c r="U64" s="12">
        <f t="shared" si="7"/>
        <v>14193205</v>
      </c>
      <c r="V64" s="12">
        <f>'Bil 1 2008-2020'!V64</f>
        <v>198947</v>
      </c>
      <c r="W64" s="12">
        <f t="shared" si="8"/>
        <v>14392152</v>
      </c>
      <c r="X64" s="2"/>
      <c r="Z64" s="2"/>
    </row>
    <row r="65" spans="1:26" ht="15">
      <c r="A65" s="10">
        <v>643</v>
      </c>
      <c r="B65" s="11" t="s">
        <v>123</v>
      </c>
      <c r="C65" s="92">
        <v>13771850.867800029</v>
      </c>
      <c r="D65" s="92">
        <v>2686973</v>
      </c>
      <c r="E65" s="91">
        <f t="shared" si="1"/>
        <v>16458823.867800029</v>
      </c>
      <c r="F65" s="92">
        <v>427278</v>
      </c>
      <c r="G65" s="91">
        <f t="shared" si="2"/>
        <v>16886101.867800027</v>
      </c>
      <c r="H65" s="92">
        <v>524011</v>
      </c>
      <c r="I65" s="91">
        <f t="shared" si="3"/>
        <v>17410112.867800027</v>
      </c>
      <c r="J65" s="91">
        <f>'Bil 1 2008-2020'!K65</f>
        <v>2243409</v>
      </c>
      <c r="K65" s="204">
        <f>'Bil 1 2008-2020'!L65</f>
        <v>73332</v>
      </c>
      <c r="L65" s="252">
        <v>142750</v>
      </c>
      <c r="M65" s="100">
        <f t="shared" si="4"/>
        <v>19726853.867800027</v>
      </c>
      <c r="N65" s="100">
        <f>'Bil 1 2008-2020'!N65</f>
        <v>738682.1321999729</v>
      </c>
      <c r="O65" s="91">
        <f t="shared" si="9"/>
        <v>20465536</v>
      </c>
      <c r="P65" s="12">
        <f>'Bil 1 2008-2020'!P65</f>
        <v>657589</v>
      </c>
      <c r="Q65" s="12">
        <f t="shared" si="5"/>
        <v>21123125</v>
      </c>
      <c r="R65" s="12">
        <f>'Bil 1 2008-2020'!R65</f>
        <v>335149</v>
      </c>
      <c r="S65" s="12">
        <f t="shared" si="6"/>
        <v>21458274</v>
      </c>
      <c r="T65" s="12">
        <f>'Bil 1 2008-2020'!T65</f>
        <v>653766</v>
      </c>
      <c r="U65" s="12">
        <f t="shared" si="7"/>
        <v>22112040</v>
      </c>
      <c r="V65" s="12">
        <f>'Bil 1 2008-2020'!V65</f>
        <v>1213432</v>
      </c>
      <c r="W65" s="12">
        <f t="shared" si="8"/>
        <v>23325472</v>
      </c>
      <c r="X65" s="2"/>
      <c r="Z65" s="2"/>
    </row>
    <row r="66" spans="1:26" ht="15">
      <c r="A66" s="10">
        <v>662</v>
      </c>
      <c r="B66" s="11" t="s">
        <v>125</v>
      </c>
      <c r="C66" s="92">
        <v>38974404.39027286</v>
      </c>
      <c r="D66" s="92">
        <v>4161359</v>
      </c>
      <c r="E66" s="91">
        <f t="shared" si="1"/>
        <v>43135763.39027286</v>
      </c>
      <c r="F66" s="92">
        <v>681848</v>
      </c>
      <c r="G66" s="91">
        <f t="shared" si="2"/>
        <v>43817611.39027286</v>
      </c>
      <c r="H66" s="92">
        <v>700092</v>
      </c>
      <c r="I66" s="91">
        <f t="shared" si="3"/>
        <v>44517703.39027286</v>
      </c>
      <c r="J66" s="91">
        <f>'Bil 1 2008-2020'!K66</f>
        <v>1863176</v>
      </c>
      <c r="K66" s="204">
        <f>'Bil 1 2008-2020'!L66</f>
        <v>37367</v>
      </c>
      <c r="L66" s="252">
        <v>134239</v>
      </c>
      <c r="M66" s="100">
        <f t="shared" si="4"/>
        <v>46418246.39027286</v>
      </c>
      <c r="N66" s="100">
        <f>'Bil 1 2008-2020'!N66</f>
        <v>-398886.3902728632</v>
      </c>
      <c r="O66" s="91">
        <f t="shared" si="9"/>
        <v>46019360</v>
      </c>
      <c r="P66" s="12">
        <f>'Bil 1 2008-2020'!P66</f>
        <v>-14782</v>
      </c>
      <c r="Q66" s="12">
        <f t="shared" si="5"/>
        <v>46004578</v>
      </c>
      <c r="R66" s="12">
        <f>'Bil 1 2008-2020'!R66</f>
        <v>-752242</v>
      </c>
      <c r="S66" s="12">
        <f t="shared" si="6"/>
        <v>45252336</v>
      </c>
      <c r="T66" s="12">
        <f>'Bil 1 2008-2020'!T66</f>
        <v>747925</v>
      </c>
      <c r="U66" s="12">
        <f t="shared" si="7"/>
        <v>46000261</v>
      </c>
      <c r="V66" s="12">
        <f>'Bil 1 2008-2020'!V66</f>
        <v>906933</v>
      </c>
      <c r="W66" s="12">
        <f t="shared" si="8"/>
        <v>46907194</v>
      </c>
      <c r="X66" s="2"/>
      <c r="Z66" s="2"/>
    </row>
    <row r="67" spans="1:26" ht="15">
      <c r="A67" s="10">
        <v>665</v>
      </c>
      <c r="B67" s="11" t="s">
        <v>127</v>
      </c>
      <c r="C67" s="92">
        <v>17179935.525388747</v>
      </c>
      <c r="D67" s="92">
        <v>3257631</v>
      </c>
      <c r="E67" s="91">
        <f t="shared" si="1"/>
        <v>20437566.525388747</v>
      </c>
      <c r="F67" s="92">
        <v>604464</v>
      </c>
      <c r="G67" s="91">
        <f t="shared" si="2"/>
        <v>21042030.525388747</v>
      </c>
      <c r="H67" s="92">
        <v>307822</v>
      </c>
      <c r="I67" s="91">
        <f t="shared" si="3"/>
        <v>21349852.525388747</v>
      </c>
      <c r="J67" s="91">
        <f>'Bil 1 2008-2020'!K67</f>
        <v>2093113</v>
      </c>
      <c r="K67" s="204">
        <f>'Bil 1 2008-2020'!L67</f>
        <v>13443</v>
      </c>
      <c r="L67" s="252">
        <v>70832</v>
      </c>
      <c r="M67" s="100">
        <f t="shared" si="4"/>
        <v>23456408.525388747</v>
      </c>
      <c r="N67" s="100">
        <f>'Bil 1 2008-2020'!N67</f>
        <v>4209.474611252546</v>
      </c>
      <c r="O67" s="91">
        <f t="shared" si="9"/>
        <v>23460618</v>
      </c>
      <c r="P67" s="12">
        <f>'Bil 1 2008-2020'!P67</f>
        <v>494567</v>
      </c>
      <c r="Q67" s="12">
        <f t="shared" si="5"/>
        <v>23955185</v>
      </c>
      <c r="R67" s="12">
        <f>'Bil 1 2008-2020'!R67</f>
        <v>1375734</v>
      </c>
      <c r="S67" s="12">
        <f t="shared" si="6"/>
        <v>25330919</v>
      </c>
      <c r="T67" s="12">
        <f>'Bil 1 2008-2020'!T67</f>
        <v>392710</v>
      </c>
      <c r="U67" s="12">
        <f t="shared" si="7"/>
        <v>25723629</v>
      </c>
      <c r="V67" s="12">
        <f>'Bil 1 2008-2020'!V67</f>
        <v>988860</v>
      </c>
      <c r="W67" s="12">
        <f t="shared" si="8"/>
        <v>26712489</v>
      </c>
      <c r="X67" s="2"/>
      <c r="Z67" s="2"/>
    </row>
    <row r="68" spans="1:26" ht="15">
      <c r="A68" s="10">
        <v>680</v>
      </c>
      <c r="B68" s="11" t="s">
        <v>129</v>
      </c>
      <c r="C68" s="92">
        <v>164092964.9950124</v>
      </c>
      <c r="D68" s="92">
        <v>15409216</v>
      </c>
      <c r="E68" s="91">
        <f t="shared" si="1"/>
        <v>179502180.9950124</v>
      </c>
      <c r="F68" s="92">
        <v>4077955</v>
      </c>
      <c r="G68" s="91">
        <f t="shared" si="2"/>
        <v>183580135.9950124</v>
      </c>
      <c r="H68" s="92">
        <v>4866002</v>
      </c>
      <c r="I68" s="91">
        <f t="shared" si="3"/>
        <v>188446137.9950124</v>
      </c>
      <c r="J68" s="91">
        <f>'Bil 1 2008-2020'!K68</f>
        <v>13830498</v>
      </c>
      <c r="K68" s="204">
        <f>'Bil 1 2008-2020'!L68</f>
        <v>198436</v>
      </c>
      <c r="L68" s="252">
        <v>523013</v>
      </c>
      <c r="M68" s="100">
        <f t="shared" si="4"/>
        <v>202475071.9950124</v>
      </c>
      <c r="N68" s="100">
        <f>'Bil 1 2008-2020'!N68</f>
        <v>211986.00498759747</v>
      </c>
      <c r="O68" s="91">
        <f t="shared" si="9"/>
        <v>202687058</v>
      </c>
      <c r="P68" s="12">
        <f>'Bil 1 2008-2020'!P68</f>
        <v>2830342</v>
      </c>
      <c r="Q68" s="12">
        <f t="shared" si="5"/>
        <v>205517400</v>
      </c>
      <c r="R68" s="12">
        <f>'Bil 1 2008-2020'!R68</f>
        <v>5077711</v>
      </c>
      <c r="S68" s="12">
        <f t="shared" si="6"/>
        <v>210595111</v>
      </c>
      <c r="T68" s="12">
        <f>'Bil 1 2008-2020'!T68</f>
        <v>6239759</v>
      </c>
      <c r="U68" s="12">
        <f t="shared" si="7"/>
        <v>216834870</v>
      </c>
      <c r="V68" s="12">
        <f>'Bil 1 2008-2020'!V68</f>
        <v>9998335</v>
      </c>
      <c r="W68" s="12">
        <f t="shared" si="8"/>
        <v>226833205</v>
      </c>
      <c r="X68" s="2"/>
      <c r="Z68" s="2"/>
    </row>
    <row r="69" spans="1:26" ht="15">
      <c r="A69" s="10">
        <v>682</v>
      </c>
      <c r="B69" s="11" t="s">
        <v>131</v>
      </c>
      <c r="C69" s="92">
        <v>39080699.428326316</v>
      </c>
      <c r="D69" s="92">
        <v>5838910</v>
      </c>
      <c r="E69" s="91">
        <f t="shared" si="1"/>
        <v>44919609.428326316</v>
      </c>
      <c r="F69" s="92">
        <v>1279161</v>
      </c>
      <c r="G69" s="91">
        <f t="shared" si="2"/>
        <v>46198770.428326316</v>
      </c>
      <c r="H69" s="92">
        <v>248756</v>
      </c>
      <c r="I69" s="91">
        <f t="shared" si="3"/>
        <v>46447526.428326316</v>
      </c>
      <c r="J69" s="91">
        <f>'Bil 1 2008-2020'!K69</f>
        <v>3630672</v>
      </c>
      <c r="K69" s="204">
        <f>'Bil 1 2008-2020'!L69</f>
        <v>76950</v>
      </c>
      <c r="L69" s="252">
        <v>206118</v>
      </c>
      <c r="M69" s="100">
        <f t="shared" si="4"/>
        <v>50155148.428326316</v>
      </c>
      <c r="N69" s="100">
        <f>'Bil 1 2008-2020'!N69</f>
        <v>10057.571673683822</v>
      </c>
      <c r="O69" s="91">
        <f t="shared" si="9"/>
        <v>50165206</v>
      </c>
      <c r="P69" s="12">
        <f>'Bil 1 2008-2020'!P69</f>
        <v>1192865</v>
      </c>
      <c r="Q69" s="12">
        <f t="shared" si="5"/>
        <v>51358071</v>
      </c>
      <c r="R69" s="12">
        <f>'Bil 1 2008-2020'!R69</f>
        <v>1583566</v>
      </c>
      <c r="S69" s="12">
        <f t="shared" si="6"/>
        <v>52941637</v>
      </c>
      <c r="T69" s="12">
        <f>'Bil 1 2008-2020'!T69</f>
        <v>901428</v>
      </c>
      <c r="U69" s="12">
        <f t="shared" si="7"/>
        <v>53843065</v>
      </c>
      <c r="V69" s="12">
        <f>'Bil 1 2008-2020'!V69</f>
        <v>1354271</v>
      </c>
      <c r="W69" s="12">
        <f t="shared" si="8"/>
        <v>55197336</v>
      </c>
      <c r="X69" s="2"/>
      <c r="Z69" s="2"/>
    </row>
    <row r="70" spans="1:26" ht="15">
      <c r="A70" s="10">
        <v>683</v>
      </c>
      <c r="B70" s="11" t="s">
        <v>133</v>
      </c>
      <c r="C70" s="92">
        <v>43728449.967213385</v>
      </c>
      <c r="D70" s="92">
        <v>6265405</v>
      </c>
      <c r="E70" s="91">
        <f t="shared" si="1"/>
        <v>49993854.967213385</v>
      </c>
      <c r="F70" s="92">
        <v>1294657</v>
      </c>
      <c r="G70" s="91">
        <f t="shared" si="2"/>
        <v>51288511.967213385</v>
      </c>
      <c r="H70" s="92">
        <v>1562479</v>
      </c>
      <c r="I70" s="91">
        <f t="shared" si="3"/>
        <v>52850990.967213385</v>
      </c>
      <c r="J70" s="91">
        <f>'Bil 1 2008-2020'!K70</f>
        <v>2276185</v>
      </c>
      <c r="K70" s="204">
        <f>'Bil 1 2008-2020'!L70</f>
        <v>111076</v>
      </c>
      <c r="L70" s="252">
        <v>220843</v>
      </c>
      <c r="M70" s="100">
        <f t="shared" si="4"/>
        <v>55238251.967213385</v>
      </c>
      <c r="N70" s="100">
        <f>'Bil 1 2008-2020'!N70</f>
        <v>462505.0327866152</v>
      </c>
      <c r="O70" s="91">
        <f t="shared" si="9"/>
        <v>55700757</v>
      </c>
      <c r="P70" s="12">
        <f>'Bil 1 2008-2020'!P70</f>
        <v>147725</v>
      </c>
      <c r="Q70" s="12">
        <f t="shared" si="5"/>
        <v>55848482</v>
      </c>
      <c r="R70" s="12">
        <f>'Bil 1 2008-2020'!R70</f>
        <v>1234239</v>
      </c>
      <c r="S70" s="12">
        <f t="shared" si="6"/>
        <v>57082721</v>
      </c>
      <c r="T70" s="12">
        <f>'Bil 1 2008-2020'!T70</f>
        <v>1444226</v>
      </c>
      <c r="U70" s="12">
        <f t="shared" si="7"/>
        <v>58526947</v>
      </c>
      <c r="V70" s="12">
        <f>'Bil 1 2008-2020'!V70</f>
        <v>2606751</v>
      </c>
      <c r="W70" s="12">
        <f t="shared" si="8"/>
        <v>61133698</v>
      </c>
      <c r="X70" s="2"/>
      <c r="Z70" s="2"/>
    </row>
    <row r="71" spans="1:26" ht="15">
      <c r="A71" s="10">
        <v>684</v>
      </c>
      <c r="B71" s="11" t="s">
        <v>135</v>
      </c>
      <c r="C71" s="92">
        <v>14565077.589273894</v>
      </c>
      <c r="D71" s="92">
        <v>1187616</v>
      </c>
      <c r="E71" s="91">
        <f aca="true" t="shared" si="10" ref="E71:E134">C71+D71</f>
        <v>15752693.589273894</v>
      </c>
      <c r="F71" s="92">
        <v>393252</v>
      </c>
      <c r="G71" s="91">
        <f aca="true" t="shared" si="11" ref="G71:G134">E71+F71</f>
        <v>16145945.589273894</v>
      </c>
      <c r="H71" s="92">
        <v>680623</v>
      </c>
      <c r="I71" s="91">
        <f aca="true" t="shared" si="12" ref="I71:I134">G71+H71</f>
        <v>16826568.589273892</v>
      </c>
      <c r="J71" s="91">
        <f>'Bil 1 2008-2020'!K71</f>
        <v>838310</v>
      </c>
      <c r="K71" s="204">
        <f>'Bil 1 2008-2020'!L71</f>
        <v>-2830</v>
      </c>
      <c r="L71" s="252">
        <v>-1089</v>
      </c>
      <c r="M71" s="100">
        <f aca="true" t="shared" si="13" ref="M71:M134">I71+J71+K71</f>
        <v>17662048.589273892</v>
      </c>
      <c r="N71" s="100">
        <f>'Bil 1 2008-2020'!N71</f>
        <v>-155908.58927389234</v>
      </c>
      <c r="O71" s="91">
        <f aca="true" t="shared" si="14" ref="O71:O134">M71+N71</f>
        <v>17506140</v>
      </c>
      <c r="P71" s="12">
        <f>'Bil 1 2008-2020'!P71</f>
        <v>290894</v>
      </c>
      <c r="Q71" s="12">
        <f aca="true" t="shared" si="15" ref="Q71:Q134">P71+O71</f>
        <v>17797034</v>
      </c>
      <c r="R71" s="12">
        <f>'Bil 1 2008-2020'!R71</f>
        <v>549743</v>
      </c>
      <c r="S71" s="12">
        <f aca="true" t="shared" si="16" ref="S71:S134">R71+Q71</f>
        <v>18346777</v>
      </c>
      <c r="T71" s="12">
        <f>'Bil 1 2008-2020'!T71</f>
        <v>160924</v>
      </c>
      <c r="U71" s="12">
        <f aca="true" t="shared" si="17" ref="U71:U134">T71+S71</f>
        <v>18507701</v>
      </c>
      <c r="V71" s="12">
        <f>'Bil 1 2008-2020'!V71</f>
        <v>407356</v>
      </c>
      <c r="W71" s="12">
        <f aca="true" t="shared" si="18" ref="W71:W134">V71+U71</f>
        <v>18915057</v>
      </c>
      <c r="X71" s="2"/>
      <c r="Z71" s="2"/>
    </row>
    <row r="72" spans="1:26" ht="15">
      <c r="A72" s="10">
        <v>685</v>
      </c>
      <c r="B72" s="11" t="s">
        <v>137</v>
      </c>
      <c r="C72" s="92">
        <v>35048131.42217358</v>
      </c>
      <c r="D72" s="92">
        <v>6275978</v>
      </c>
      <c r="E72" s="91">
        <f t="shared" si="10"/>
        <v>41324109.42217358</v>
      </c>
      <c r="F72" s="92">
        <v>1369034</v>
      </c>
      <c r="G72" s="91">
        <f t="shared" si="11"/>
        <v>42693143.42217358</v>
      </c>
      <c r="H72" s="92">
        <v>1118609</v>
      </c>
      <c r="I72" s="91">
        <f t="shared" si="12"/>
        <v>43811752.42217358</v>
      </c>
      <c r="J72" s="91">
        <f>'Bil 1 2008-2020'!K72</f>
        <v>3244381</v>
      </c>
      <c r="K72" s="204">
        <f>'Bil 1 2008-2020'!L72</f>
        <v>111022</v>
      </c>
      <c r="L72" s="252">
        <v>219280</v>
      </c>
      <c r="M72" s="100">
        <f t="shared" si="13"/>
        <v>47167155.42217358</v>
      </c>
      <c r="N72" s="100">
        <f>'Bil 1 2008-2020'!N72</f>
        <v>-98622.42217358202</v>
      </c>
      <c r="O72" s="91">
        <f t="shared" si="14"/>
        <v>47068533</v>
      </c>
      <c r="P72" s="12">
        <f>'Bil 1 2008-2020'!P72</f>
        <v>599376</v>
      </c>
      <c r="Q72" s="12">
        <f t="shared" si="15"/>
        <v>47667909</v>
      </c>
      <c r="R72" s="12">
        <f>'Bil 1 2008-2020'!R72</f>
        <v>334508</v>
      </c>
      <c r="S72" s="12">
        <f t="shared" si="16"/>
        <v>48002417</v>
      </c>
      <c r="T72" s="12">
        <f>'Bil 1 2008-2020'!T72</f>
        <v>775805</v>
      </c>
      <c r="U72" s="12">
        <f t="shared" si="17"/>
        <v>48778222</v>
      </c>
      <c r="V72" s="12">
        <f>'Bil 1 2008-2020'!V72</f>
        <v>1396923</v>
      </c>
      <c r="W72" s="12">
        <f t="shared" si="18"/>
        <v>50175145</v>
      </c>
      <c r="X72" s="2"/>
      <c r="Z72" s="2"/>
    </row>
    <row r="73" spans="1:26" ht="15">
      <c r="A73" s="10">
        <v>686</v>
      </c>
      <c r="B73" s="11" t="s">
        <v>139</v>
      </c>
      <c r="C73" s="92">
        <v>21883490.95925388</v>
      </c>
      <c r="D73" s="92">
        <v>3292557</v>
      </c>
      <c r="E73" s="91">
        <f t="shared" si="10"/>
        <v>25176047.95925388</v>
      </c>
      <c r="F73" s="92">
        <v>1172031</v>
      </c>
      <c r="G73" s="91">
        <f t="shared" si="11"/>
        <v>26348078.95925388</v>
      </c>
      <c r="H73" s="92">
        <v>548219</v>
      </c>
      <c r="I73" s="91">
        <f t="shared" si="12"/>
        <v>26896297.95925388</v>
      </c>
      <c r="J73" s="91">
        <f>'Bil 1 2008-2020'!K73</f>
        <v>2729778</v>
      </c>
      <c r="K73" s="204">
        <f>'Bil 1 2008-2020'!L73</f>
        <v>78943</v>
      </c>
      <c r="L73" s="252">
        <v>127988</v>
      </c>
      <c r="M73" s="100">
        <f t="shared" si="13"/>
        <v>29705018.95925388</v>
      </c>
      <c r="N73" s="100">
        <f>'Bil 1 2008-2020'!N73</f>
        <v>-138336.95925388113</v>
      </c>
      <c r="O73" s="91">
        <f t="shared" si="14"/>
        <v>29566682</v>
      </c>
      <c r="P73" s="12">
        <f>'Bil 1 2008-2020'!P73</f>
        <v>630064</v>
      </c>
      <c r="Q73" s="12">
        <f t="shared" si="15"/>
        <v>30196746</v>
      </c>
      <c r="R73" s="12">
        <f>'Bil 1 2008-2020'!R73</f>
        <v>132986</v>
      </c>
      <c r="S73" s="12">
        <f t="shared" si="16"/>
        <v>30329732</v>
      </c>
      <c r="T73" s="12">
        <f>'Bil 1 2008-2020'!T73</f>
        <v>781217</v>
      </c>
      <c r="U73" s="12">
        <f t="shared" si="17"/>
        <v>31110949</v>
      </c>
      <c r="V73" s="12">
        <f>'Bil 1 2008-2020'!V73</f>
        <v>1080227</v>
      </c>
      <c r="W73" s="12">
        <f t="shared" si="18"/>
        <v>32191176</v>
      </c>
      <c r="X73" s="2"/>
      <c r="Z73" s="2"/>
    </row>
    <row r="74" spans="1:26" ht="15">
      <c r="A74" s="10">
        <v>687</v>
      </c>
      <c r="B74" s="11" t="s">
        <v>141</v>
      </c>
      <c r="C74" s="92">
        <v>23798130.33219164</v>
      </c>
      <c r="D74" s="92">
        <v>3056859</v>
      </c>
      <c r="E74" s="91">
        <f t="shared" si="10"/>
        <v>26854989.33219164</v>
      </c>
      <c r="F74" s="92">
        <v>742321</v>
      </c>
      <c r="G74" s="91">
        <f t="shared" si="11"/>
        <v>27597310.33219164</v>
      </c>
      <c r="H74" s="92">
        <v>202763</v>
      </c>
      <c r="I74" s="91">
        <f t="shared" si="12"/>
        <v>27800073.33219164</v>
      </c>
      <c r="J74" s="91">
        <f>'Bil 1 2008-2020'!K74</f>
        <v>1630672</v>
      </c>
      <c r="K74" s="204">
        <f>'Bil 1 2008-2020'!L74</f>
        <v>54791</v>
      </c>
      <c r="L74" s="252">
        <v>134799</v>
      </c>
      <c r="M74" s="100">
        <f t="shared" si="13"/>
        <v>29485536.33219164</v>
      </c>
      <c r="N74" s="100">
        <f>'Bil 1 2008-2020'!N74</f>
        <v>-479562.33219163865</v>
      </c>
      <c r="O74" s="91">
        <f t="shared" si="14"/>
        <v>29005974</v>
      </c>
      <c r="P74" s="12">
        <f>'Bil 1 2008-2020'!P74</f>
        <v>571796</v>
      </c>
      <c r="Q74" s="12">
        <f t="shared" si="15"/>
        <v>29577770</v>
      </c>
      <c r="R74" s="12">
        <f>'Bil 1 2008-2020'!R74</f>
        <v>335020</v>
      </c>
      <c r="S74" s="12">
        <f t="shared" si="16"/>
        <v>29912790</v>
      </c>
      <c r="T74" s="12">
        <f>'Bil 1 2008-2020'!T74</f>
        <v>937524</v>
      </c>
      <c r="U74" s="12">
        <f t="shared" si="17"/>
        <v>30850314</v>
      </c>
      <c r="V74" s="12">
        <f>'Bil 1 2008-2020'!V74</f>
        <v>602210</v>
      </c>
      <c r="W74" s="12">
        <f t="shared" si="18"/>
        <v>31452524</v>
      </c>
      <c r="X74" s="2"/>
      <c r="Z74" s="2"/>
    </row>
    <row r="75" spans="1:26" ht="15">
      <c r="A75" s="10">
        <v>760</v>
      </c>
      <c r="B75" s="11" t="s">
        <v>143</v>
      </c>
      <c r="C75" s="92">
        <v>12591975.945406742</v>
      </c>
      <c r="D75" s="92">
        <v>1965181</v>
      </c>
      <c r="E75" s="91">
        <f t="shared" si="10"/>
        <v>14557156.945406742</v>
      </c>
      <c r="F75" s="92">
        <v>478405</v>
      </c>
      <c r="G75" s="91">
        <f t="shared" si="11"/>
        <v>15035561.945406742</v>
      </c>
      <c r="H75" s="92">
        <v>406497</v>
      </c>
      <c r="I75" s="91">
        <f t="shared" si="12"/>
        <v>15442058.945406742</v>
      </c>
      <c r="J75" s="91">
        <f>'Bil 1 2008-2020'!K75</f>
        <v>1653016</v>
      </c>
      <c r="K75" s="204">
        <f>'Bil 1 2008-2020'!L75</f>
        <v>45704</v>
      </c>
      <c r="L75" s="252">
        <v>100072</v>
      </c>
      <c r="M75" s="100">
        <f t="shared" si="13"/>
        <v>17140778.945406742</v>
      </c>
      <c r="N75" s="100">
        <f>'Bil 1 2008-2020'!N75</f>
        <v>-14833.945406742394</v>
      </c>
      <c r="O75" s="91">
        <f t="shared" si="14"/>
        <v>17125945</v>
      </c>
      <c r="P75" s="12">
        <f>'Bil 1 2008-2020'!P75</f>
        <v>-113296</v>
      </c>
      <c r="Q75" s="12">
        <f t="shared" si="15"/>
        <v>17012649</v>
      </c>
      <c r="R75" s="12">
        <f>'Bil 1 2008-2020'!R75</f>
        <v>-1791693</v>
      </c>
      <c r="S75" s="12">
        <f t="shared" si="16"/>
        <v>15220956</v>
      </c>
      <c r="T75" s="12">
        <f>'Bil 1 2008-2020'!T75</f>
        <v>61940</v>
      </c>
      <c r="U75" s="12">
        <f t="shared" si="17"/>
        <v>15282896</v>
      </c>
      <c r="V75" s="12">
        <f>'Bil 1 2008-2020'!V75</f>
        <v>222799</v>
      </c>
      <c r="W75" s="12">
        <f t="shared" si="18"/>
        <v>15505695</v>
      </c>
      <c r="X75" s="2"/>
      <c r="Z75" s="2"/>
    </row>
    <row r="76" spans="1:26" ht="15">
      <c r="A76" s="10">
        <v>761</v>
      </c>
      <c r="B76" s="11" t="s">
        <v>145</v>
      </c>
      <c r="C76" s="92">
        <v>10694609.51615267</v>
      </c>
      <c r="D76" s="92">
        <v>1802519</v>
      </c>
      <c r="E76" s="91">
        <f t="shared" si="10"/>
        <v>12497128.51615267</v>
      </c>
      <c r="F76" s="92">
        <v>239931</v>
      </c>
      <c r="G76" s="91">
        <f t="shared" si="11"/>
        <v>12737059.51615267</v>
      </c>
      <c r="H76" s="92">
        <v>161169</v>
      </c>
      <c r="I76" s="91">
        <f t="shared" si="12"/>
        <v>12898228.51615267</v>
      </c>
      <c r="J76" s="91">
        <f>'Bil 1 2008-2020'!K76</f>
        <v>965122</v>
      </c>
      <c r="K76" s="204">
        <f>'Bil 1 2008-2020'!L76</f>
        <v>26920</v>
      </c>
      <c r="L76" s="252">
        <v>46321</v>
      </c>
      <c r="M76" s="100">
        <f t="shared" si="13"/>
        <v>13890270.51615267</v>
      </c>
      <c r="N76" s="100">
        <f>'Bil 1 2008-2020'!N76</f>
        <v>-37908.51615267061</v>
      </c>
      <c r="O76" s="91">
        <f t="shared" si="14"/>
        <v>13852362</v>
      </c>
      <c r="P76" s="12">
        <f>'Bil 1 2008-2020'!P76</f>
        <v>137659</v>
      </c>
      <c r="Q76" s="12">
        <f t="shared" si="15"/>
        <v>13990021</v>
      </c>
      <c r="R76" s="12">
        <f>'Bil 1 2008-2020'!R76</f>
        <v>-335680</v>
      </c>
      <c r="S76" s="12">
        <f t="shared" si="16"/>
        <v>13654341</v>
      </c>
      <c r="T76" s="12">
        <f>'Bil 1 2008-2020'!T76</f>
        <v>121228</v>
      </c>
      <c r="U76" s="12">
        <f t="shared" si="17"/>
        <v>13775569</v>
      </c>
      <c r="V76" s="12">
        <f>'Bil 1 2008-2020'!V76</f>
        <v>31049</v>
      </c>
      <c r="W76" s="12">
        <f t="shared" si="18"/>
        <v>13806618</v>
      </c>
      <c r="X76" s="2"/>
      <c r="Z76" s="2"/>
    </row>
    <row r="77" spans="1:26" ht="15">
      <c r="A77" s="10">
        <v>763</v>
      </c>
      <c r="B77" s="11" t="s">
        <v>147</v>
      </c>
      <c r="C77" s="92">
        <v>16714894.733904907</v>
      </c>
      <c r="D77" s="92">
        <v>2843822</v>
      </c>
      <c r="E77" s="91">
        <f t="shared" si="10"/>
        <v>19558716.733904906</v>
      </c>
      <c r="F77" s="92">
        <v>588980</v>
      </c>
      <c r="G77" s="91">
        <f t="shared" si="11"/>
        <v>20147696.733904906</v>
      </c>
      <c r="H77" s="92">
        <v>613367</v>
      </c>
      <c r="I77" s="91">
        <f t="shared" si="12"/>
        <v>20761063.733904906</v>
      </c>
      <c r="J77" s="91">
        <f>'Bil 1 2008-2020'!K77</f>
        <v>1834809</v>
      </c>
      <c r="K77" s="204">
        <f>'Bil 1 2008-2020'!L77</f>
        <v>117709</v>
      </c>
      <c r="L77" s="252">
        <v>243948</v>
      </c>
      <c r="M77" s="100">
        <f t="shared" si="13"/>
        <v>22713581.733904906</v>
      </c>
      <c r="N77" s="100">
        <f>'Bil 1 2008-2020'!N77</f>
        <v>19148.266095094383</v>
      </c>
      <c r="O77" s="91">
        <f t="shared" si="14"/>
        <v>22732730</v>
      </c>
      <c r="P77" s="12">
        <f>'Bil 1 2008-2020'!P77</f>
        <v>597079</v>
      </c>
      <c r="Q77" s="12">
        <f t="shared" si="15"/>
        <v>23329809</v>
      </c>
      <c r="R77" s="12">
        <f>'Bil 1 2008-2020'!R77</f>
        <v>-2402549</v>
      </c>
      <c r="S77" s="12">
        <f t="shared" si="16"/>
        <v>20927260</v>
      </c>
      <c r="T77" s="12">
        <f>'Bil 1 2008-2020'!T77</f>
        <v>222092</v>
      </c>
      <c r="U77" s="12">
        <f t="shared" si="17"/>
        <v>21149352</v>
      </c>
      <c r="V77" s="12">
        <f>'Bil 1 2008-2020'!V77</f>
        <v>-103148</v>
      </c>
      <c r="W77" s="12">
        <f t="shared" si="18"/>
        <v>21046204</v>
      </c>
      <c r="X77" s="2"/>
      <c r="Z77" s="2"/>
    </row>
    <row r="78" spans="1:26" ht="15">
      <c r="A78" s="10">
        <v>764</v>
      </c>
      <c r="B78" s="11" t="s">
        <v>149</v>
      </c>
      <c r="C78" s="92">
        <v>24936815.927339215</v>
      </c>
      <c r="D78" s="92">
        <v>4932990</v>
      </c>
      <c r="E78" s="91">
        <f t="shared" si="10"/>
        <v>29869805.927339215</v>
      </c>
      <c r="F78" s="92">
        <v>539471</v>
      </c>
      <c r="G78" s="91">
        <f t="shared" si="11"/>
        <v>30409276.927339215</v>
      </c>
      <c r="H78" s="92">
        <v>776605</v>
      </c>
      <c r="I78" s="91">
        <f t="shared" si="12"/>
        <v>31185881.927339215</v>
      </c>
      <c r="J78" s="91">
        <f>'Bil 1 2008-2020'!K78</f>
        <v>1114599</v>
      </c>
      <c r="K78" s="204">
        <f>'Bil 1 2008-2020'!L78</f>
        <v>67392</v>
      </c>
      <c r="L78" s="252">
        <v>120342</v>
      </c>
      <c r="M78" s="100">
        <f t="shared" si="13"/>
        <v>32367872.927339215</v>
      </c>
      <c r="N78" s="100">
        <f>'Bil 1 2008-2020'!N78</f>
        <v>-107523.92733921483</v>
      </c>
      <c r="O78" s="91">
        <f t="shared" si="14"/>
        <v>32260349</v>
      </c>
      <c r="P78" s="12">
        <f>'Bil 1 2008-2020'!P78</f>
        <v>342080</v>
      </c>
      <c r="Q78" s="12">
        <f t="shared" si="15"/>
        <v>32602429</v>
      </c>
      <c r="R78" s="12">
        <f>'Bil 1 2008-2020'!R78</f>
        <v>742462</v>
      </c>
      <c r="S78" s="12">
        <f t="shared" si="16"/>
        <v>33344891</v>
      </c>
      <c r="T78" s="12">
        <f>'Bil 1 2008-2020'!T78</f>
        <v>477288</v>
      </c>
      <c r="U78" s="12">
        <f t="shared" si="17"/>
        <v>33822179</v>
      </c>
      <c r="V78" s="12">
        <f>'Bil 1 2008-2020'!V78</f>
        <v>563912</v>
      </c>
      <c r="W78" s="12">
        <f t="shared" si="18"/>
        <v>34386091</v>
      </c>
      <c r="X78" s="2"/>
      <c r="Z78" s="2"/>
    </row>
    <row r="79" spans="1:26" ht="15">
      <c r="A79" s="10">
        <v>765</v>
      </c>
      <c r="B79" s="11" t="s">
        <v>151</v>
      </c>
      <c r="C79" s="92">
        <v>20413962.058164943</v>
      </c>
      <c r="D79" s="92">
        <v>4515434</v>
      </c>
      <c r="E79" s="91">
        <f t="shared" si="10"/>
        <v>24929396.058164943</v>
      </c>
      <c r="F79" s="92">
        <v>517127</v>
      </c>
      <c r="G79" s="91">
        <f t="shared" si="11"/>
        <v>25446523.058164943</v>
      </c>
      <c r="H79" s="92">
        <v>940578</v>
      </c>
      <c r="I79" s="91">
        <f t="shared" si="12"/>
        <v>26387101.058164943</v>
      </c>
      <c r="J79" s="91">
        <f>'Bil 1 2008-2020'!K79</f>
        <v>1225998</v>
      </c>
      <c r="K79" s="204">
        <f>'Bil 1 2008-2020'!L79</f>
        <v>205108</v>
      </c>
      <c r="L79" s="252">
        <v>437127</v>
      </c>
      <c r="M79" s="100">
        <f t="shared" si="13"/>
        <v>27818207.058164943</v>
      </c>
      <c r="N79" s="100">
        <f>'Bil 1 2008-2020'!N79</f>
        <v>245750.941835057</v>
      </c>
      <c r="O79" s="91">
        <f t="shared" si="14"/>
        <v>28063958</v>
      </c>
      <c r="P79" s="12">
        <f>'Bil 1 2008-2020'!P79</f>
        <v>116813</v>
      </c>
      <c r="Q79" s="12">
        <f t="shared" si="15"/>
        <v>28180771</v>
      </c>
      <c r="R79" s="12">
        <f>'Bil 1 2008-2020'!R79</f>
        <v>688704</v>
      </c>
      <c r="S79" s="12">
        <f t="shared" si="16"/>
        <v>28869475</v>
      </c>
      <c r="T79" s="12">
        <f>'Bil 1 2008-2020'!T79</f>
        <v>651685</v>
      </c>
      <c r="U79" s="12">
        <f t="shared" si="17"/>
        <v>29521160</v>
      </c>
      <c r="V79" s="12">
        <f>'Bil 1 2008-2020'!V79</f>
        <v>428103</v>
      </c>
      <c r="W79" s="12">
        <f t="shared" si="18"/>
        <v>29949263</v>
      </c>
      <c r="X79" s="2"/>
      <c r="Z79" s="2"/>
    </row>
    <row r="80" spans="1:26" ht="15">
      <c r="A80" s="10">
        <v>767</v>
      </c>
      <c r="B80" s="11" t="s">
        <v>153</v>
      </c>
      <c r="C80" s="92">
        <v>12791279.14175696</v>
      </c>
      <c r="D80" s="92">
        <v>3381344</v>
      </c>
      <c r="E80" s="91">
        <f t="shared" si="10"/>
        <v>16172623.14175696</v>
      </c>
      <c r="F80" s="92">
        <v>256343</v>
      </c>
      <c r="G80" s="91">
        <f t="shared" si="11"/>
        <v>16428966.14175696</v>
      </c>
      <c r="H80" s="92">
        <v>177626</v>
      </c>
      <c r="I80" s="91">
        <f t="shared" si="12"/>
        <v>16606592.14175696</v>
      </c>
      <c r="J80" s="91">
        <f>'Bil 1 2008-2020'!K80</f>
        <v>763912</v>
      </c>
      <c r="K80" s="204">
        <f>'Bil 1 2008-2020'!L80</f>
        <v>70247</v>
      </c>
      <c r="L80" s="252">
        <v>186852</v>
      </c>
      <c r="M80" s="100">
        <f t="shared" si="13"/>
        <v>17440751.14175696</v>
      </c>
      <c r="N80" s="100">
        <f>'Bil 1 2008-2020'!N80</f>
        <v>-200620.14175695926</v>
      </c>
      <c r="O80" s="91">
        <f t="shared" si="14"/>
        <v>17240131</v>
      </c>
      <c r="P80" s="12">
        <f>'Bil 1 2008-2020'!P80</f>
        <v>76957</v>
      </c>
      <c r="Q80" s="12">
        <f t="shared" si="15"/>
        <v>17317088</v>
      </c>
      <c r="R80" s="12">
        <f>'Bil 1 2008-2020'!R80</f>
        <v>-1617615</v>
      </c>
      <c r="S80" s="12">
        <f t="shared" si="16"/>
        <v>15699473</v>
      </c>
      <c r="T80" s="12">
        <f>'Bil 1 2008-2020'!T80</f>
        <v>170790</v>
      </c>
      <c r="U80" s="12">
        <f t="shared" si="17"/>
        <v>15870263</v>
      </c>
      <c r="V80" s="12">
        <f>'Bil 1 2008-2020'!V80</f>
        <v>150981</v>
      </c>
      <c r="W80" s="12">
        <f t="shared" si="18"/>
        <v>16021244</v>
      </c>
      <c r="X80" s="2"/>
      <c r="Z80" s="2"/>
    </row>
    <row r="81" spans="1:26" ht="15">
      <c r="A81" s="10">
        <v>780</v>
      </c>
      <c r="B81" s="11" t="s">
        <v>155</v>
      </c>
      <c r="C81" s="92">
        <v>105574889.17063722</v>
      </c>
      <c r="D81" s="92">
        <v>13682522</v>
      </c>
      <c r="E81" s="91">
        <f t="shared" si="10"/>
        <v>119257411.17063722</v>
      </c>
      <c r="F81" s="92">
        <v>1967933</v>
      </c>
      <c r="G81" s="91">
        <f t="shared" si="11"/>
        <v>121225344.17063722</v>
      </c>
      <c r="H81" s="92">
        <v>3149749</v>
      </c>
      <c r="I81" s="91">
        <f t="shared" si="12"/>
        <v>124375093.17063722</v>
      </c>
      <c r="J81" s="91">
        <f>'Bil 1 2008-2020'!K81</f>
        <v>8671044</v>
      </c>
      <c r="K81" s="204">
        <f>'Bil 1 2008-2020'!L81</f>
        <v>23758</v>
      </c>
      <c r="L81" s="252">
        <v>142508</v>
      </c>
      <c r="M81" s="100">
        <f t="shared" si="13"/>
        <v>133069895.17063722</v>
      </c>
      <c r="N81" s="100">
        <f>'Bil 1 2008-2020'!N81</f>
        <v>737126.8293627799</v>
      </c>
      <c r="O81" s="91">
        <f t="shared" si="14"/>
        <v>133807022</v>
      </c>
      <c r="P81" s="12">
        <f>'Bil 1 2008-2020'!P81</f>
        <v>1992761</v>
      </c>
      <c r="Q81" s="12">
        <f t="shared" si="15"/>
        <v>135799783</v>
      </c>
      <c r="R81" s="12">
        <f>'Bil 1 2008-2020'!R81</f>
        <v>3393449</v>
      </c>
      <c r="S81" s="12">
        <f t="shared" si="16"/>
        <v>139193232</v>
      </c>
      <c r="T81" s="12">
        <f>'Bil 1 2008-2020'!T81</f>
        <v>4152594</v>
      </c>
      <c r="U81" s="12">
        <f t="shared" si="17"/>
        <v>143345826</v>
      </c>
      <c r="V81" s="12">
        <f>'Bil 1 2008-2020'!V81</f>
        <v>5519194</v>
      </c>
      <c r="W81" s="12">
        <f t="shared" si="18"/>
        <v>148865020</v>
      </c>
      <c r="X81" s="2"/>
      <c r="Z81" s="2"/>
    </row>
    <row r="82" spans="1:26" ht="15">
      <c r="A82" s="10">
        <v>781</v>
      </c>
      <c r="B82" s="11" t="s">
        <v>157</v>
      </c>
      <c r="C82" s="92">
        <v>36253251.41610456</v>
      </c>
      <c r="D82" s="92">
        <v>6385452</v>
      </c>
      <c r="E82" s="91">
        <f t="shared" si="10"/>
        <v>42638703.41610456</v>
      </c>
      <c r="F82" s="92">
        <v>1272280</v>
      </c>
      <c r="G82" s="91">
        <f t="shared" si="11"/>
        <v>43910983.41610456</v>
      </c>
      <c r="H82" s="92">
        <v>373361</v>
      </c>
      <c r="I82" s="91">
        <f t="shared" si="12"/>
        <v>44284344.41610456</v>
      </c>
      <c r="J82" s="91">
        <f>'Bil 1 2008-2020'!K82</f>
        <v>2635438</v>
      </c>
      <c r="K82" s="204">
        <f>'Bil 1 2008-2020'!L82</f>
        <v>197987</v>
      </c>
      <c r="L82" s="252">
        <v>329081</v>
      </c>
      <c r="M82" s="100">
        <f t="shared" si="13"/>
        <v>47117769.41610456</v>
      </c>
      <c r="N82" s="100">
        <f>'Bil 1 2008-2020'!N82</f>
        <v>499196.5838954374</v>
      </c>
      <c r="O82" s="91">
        <f t="shared" si="14"/>
        <v>47616966</v>
      </c>
      <c r="P82" s="12">
        <f>'Bil 1 2008-2020'!P82</f>
        <v>1246957</v>
      </c>
      <c r="Q82" s="12">
        <f t="shared" si="15"/>
        <v>48863923</v>
      </c>
      <c r="R82" s="12">
        <f>'Bil 1 2008-2020'!R82</f>
        <v>-371643</v>
      </c>
      <c r="S82" s="12">
        <f t="shared" si="16"/>
        <v>48492280</v>
      </c>
      <c r="T82" s="12">
        <f>'Bil 1 2008-2020'!T82</f>
        <v>1400593</v>
      </c>
      <c r="U82" s="12">
        <f t="shared" si="17"/>
        <v>49892873</v>
      </c>
      <c r="V82" s="12">
        <f>'Bil 1 2008-2020'!V82</f>
        <v>690039</v>
      </c>
      <c r="W82" s="12">
        <f t="shared" si="18"/>
        <v>50582912</v>
      </c>
      <c r="X82" s="2"/>
      <c r="Z82" s="2"/>
    </row>
    <row r="83" spans="1:26" ht="15">
      <c r="A83" s="10">
        <v>821</v>
      </c>
      <c r="B83" s="11" t="s">
        <v>159</v>
      </c>
      <c r="C83" s="92">
        <v>7896392.639395618</v>
      </c>
      <c r="D83" s="92">
        <v>99720</v>
      </c>
      <c r="E83" s="91">
        <f t="shared" si="10"/>
        <v>7996112.639395618</v>
      </c>
      <c r="F83" s="92">
        <v>212681</v>
      </c>
      <c r="G83" s="91">
        <f t="shared" si="11"/>
        <v>8208793.639395618</v>
      </c>
      <c r="H83" s="92">
        <v>275879</v>
      </c>
      <c r="I83" s="91">
        <f t="shared" si="12"/>
        <v>8484672.639395617</v>
      </c>
      <c r="J83" s="91">
        <f>'Bil 1 2008-2020'!K83</f>
        <v>1373014</v>
      </c>
      <c r="K83" s="204">
        <f>'Bil 1 2008-2020'!L83</f>
        <v>2617</v>
      </c>
      <c r="L83" s="252">
        <v>-16375</v>
      </c>
      <c r="M83" s="100">
        <f t="shared" si="13"/>
        <v>9860303.639395617</v>
      </c>
      <c r="N83" s="100">
        <f>'Bil 1 2008-2020'!N83</f>
        <v>-19696.63939561695</v>
      </c>
      <c r="O83" s="91">
        <f t="shared" si="14"/>
        <v>9840607</v>
      </c>
      <c r="P83" s="12">
        <f>'Bil 1 2008-2020'!P83</f>
        <v>67983</v>
      </c>
      <c r="Q83" s="12">
        <f t="shared" si="15"/>
        <v>9908590</v>
      </c>
      <c r="R83" s="12">
        <f>'Bil 1 2008-2020'!R83</f>
        <v>-792548</v>
      </c>
      <c r="S83" s="12">
        <f t="shared" si="16"/>
        <v>9116042</v>
      </c>
      <c r="T83" s="12">
        <f>'Bil 1 2008-2020'!T83</f>
        <v>71177</v>
      </c>
      <c r="U83" s="12">
        <f t="shared" si="17"/>
        <v>9187219</v>
      </c>
      <c r="V83" s="12">
        <f>'Bil 1 2008-2020'!V83</f>
        <v>166863</v>
      </c>
      <c r="W83" s="12">
        <f t="shared" si="18"/>
        <v>9354082</v>
      </c>
      <c r="X83" s="2"/>
      <c r="Z83" s="2"/>
    </row>
    <row r="84" spans="1:26" ht="15">
      <c r="A84" s="10">
        <v>834</v>
      </c>
      <c r="B84" s="11" t="s">
        <v>161</v>
      </c>
      <c r="C84" s="92">
        <v>9474873.95448934</v>
      </c>
      <c r="D84" s="92">
        <v>1902744</v>
      </c>
      <c r="E84" s="91">
        <f t="shared" si="10"/>
        <v>11377617.95448934</v>
      </c>
      <c r="F84" s="92">
        <v>577600</v>
      </c>
      <c r="G84" s="91">
        <f t="shared" si="11"/>
        <v>11955217.95448934</v>
      </c>
      <c r="H84" s="92">
        <v>529783</v>
      </c>
      <c r="I84" s="91">
        <f t="shared" si="12"/>
        <v>12485000.95448934</v>
      </c>
      <c r="J84" s="91">
        <f>'Bil 1 2008-2020'!K84</f>
        <v>1658288</v>
      </c>
      <c r="K84" s="204">
        <f>'Bil 1 2008-2020'!L84</f>
        <v>59981</v>
      </c>
      <c r="L84" s="252">
        <v>91291</v>
      </c>
      <c r="M84" s="100">
        <f t="shared" si="13"/>
        <v>14203269.95448934</v>
      </c>
      <c r="N84" s="100">
        <f>'Bil 1 2008-2020'!N84</f>
        <v>17430.045510660857</v>
      </c>
      <c r="O84" s="91">
        <f t="shared" si="14"/>
        <v>14220700</v>
      </c>
      <c r="P84" s="12">
        <f>'Bil 1 2008-2020'!P84</f>
        <v>-185587</v>
      </c>
      <c r="Q84" s="12">
        <f t="shared" si="15"/>
        <v>14035113</v>
      </c>
      <c r="R84" s="12">
        <f>'Bil 1 2008-2020'!R84</f>
        <v>-909812</v>
      </c>
      <c r="S84" s="12">
        <f t="shared" si="16"/>
        <v>13125301</v>
      </c>
      <c r="T84" s="12">
        <f>'Bil 1 2008-2020'!T84</f>
        <v>210282</v>
      </c>
      <c r="U84" s="12">
        <f t="shared" si="17"/>
        <v>13335583</v>
      </c>
      <c r="V84" s="12">
        <f>'Bil 1 2008-2020'!V84</f>
        <v>248778</v>
      </c>
      <c r="W84" s="12">
        <f t="shared" si="18"/>
        <v>13584361</v>
      </c>
      <c r="X84" s="2"/>
      <c r="Z84" s="2"/>
    </row>
    <row r="85" spans="1:26" ht="15">
      <c r="A85" s="10">
        <v>840</v>
      </c>
      <c r="B85" s="11" t="s">
        <v>163</v>
      </c>
      <c r="C85" s="92">
        <v>18066170.405159384</v>
      </c>
      <c r="D85" s="92">
        <v>7582936</v>
      </c>
      <c r="E85" s="91">
        <f t="shared" si="10"/>
        <v>25649106.405159384</v>
      </c>
      <c r="F85" s="92">
        <v>944759</v>
      </c>
      <c r="G85" s="91">
        <f t="shared" si="11"/>
        <v>26593865.405159384</v>
      </c>
      <c r="H85" s="92">
        <v>644184</v>
      </c>
      <c r="I85" s="91">
        <f t="shared" si="12"/>
        <v>27238049.405159384</v>
      </c>
      <c r="J85" s="91">
        <f>'Bil 1 2008-2020'!K85</f>
        <v>5753000</v>
      </c>
      <c r="K85" s="204">
        <f>'Bil 1 2008-2020'!L85</f>
        <v>161012</v>
      </c>
      <c r="L85" s="252">
        <v>382498</v>
      </c>
      <c r="M85" s="100">
        <f t="shared" si="13"/>
        <v>33152061.405159384</v>
      </c>
      <c r="N85" s="100">
        <f>'Bil 1 2008-2020'!N85</f>
        <v>1670700.594840616</v>
      </c>
      <c r="O85" s="91">
        <f t="shared" si="14"/>
        <v>34822762</v>
      </c>
      <c r="P85" s="12">
        <f>'Bil 1 2008-2020'!P85</f>
        <v>628369</v>
      </c>
      <c r="Q85" s="12">
        <f t="shared" si="15"/>
        <v>35451131</v>
      </c>
      <c r="R85" s="12">
        <f>'Bil 1 2008-2020'!R85</f>
        <v>69559</v>
      </c>
      <c r="S85" s="12">
        <f t="shared" si="16"/>
        <v>35520690</v>
      </c>
      <c r="T85" s="12">
        <f>'Bil 1 2008-2020'!T85</f>
        <v>1093579</v>
      </c>
      <c r="U85" s="12">
        <f t="shared" si="17"/>
        <v>36614269</v>
      </c>
      <c r="V85" s="12">
        <f>'Bil 1 2008-2020'!V85</f>
        <v>2047656</v>
      </c>
      <c r="W85" s="12">
        <f t="shared" si="18"/>
        <v>38661925</v>
      </c>
      <c r="X85" s="2"/>
      <c r="Z85" s="2"/>
    </row>
    <row r="86" spans="1:26" ht="15">
      <c r="A86" s="10">
        <v>860</v>
      </c>
      <c r="B86" s="11" t="s">
        <v>165</v>
      </c>
      <c r="C86" s="92">
        <v>18880656.13424394</v>
      </c>
      <c r="D86" s="92">
        <v>-101202</v>
      </c>
      <c r="E86" s="91">
        <f t="shared" si="10"/>
        <v>18779454.13424394</v>
      </c>
      <c r="F86" s="92">
        <v>389550</v>
      </c>
      <c r="G86" s="91">
        <f t="shared" si="11"/>
        <v>19169004.13424394</v>
      </c>
      <c r="H86" s="92">
        <v>-18881</v>
      </c>
      <c r="I86" s="91">
        <f t="shared" si="12"/>
        <v>19150123.13424394</v>
      </c>
      <c r="J86" s="91">
        <f>'Bil 1 2008-2020'!K86</f>
        <v>2582699</v>
      </c>
      <c r="K86" s="204">
        <f>'Bil 1 2008-2020'!L86</f>
        <v>29062</v>
      </c>
      <c r="L86" s="252">
        <v>83313</v>
      </c>
      <c r="M86" s="100">
        <f t="shared" si="13"/>
        <v>21761884.13424394</v>
      </c>
      <c r="N86" s="100">
        <f>'Bil 1 2008-2020'!N86</f>
        <v>-462324.1342439391</v>
      </c>
      <c r="O86" s="91">
        <f t="shared" si="14"/>
        <v>21299560</v>
      </c>
      <c r="P86" s="12">
        <f>'Bil 1 2008-2020'!P86</f>
        <v>400695</v>
      </c>
      <c r="Q86" s="12">
        <f t="shared" si="15"/>
        <v>21700255</v>
      </c>
      <c r="R86" s="12">
        <f>'Bil 1 2008-2020'!R86</f>
        <v>-302367</v>
      </c>
      <c r="S86" s="12">
        <f t="shared" si="16"/>
        <v>21397888</v>
      </c>
      <c r="T86" s="12">
        <f>'Bil 1 2008-2020'!T86</f>
        <v>202197</v>
      </c>
      <c r="U86" s="12">
        <f t="shared" si="17"/>
        <v>21600085</v>
      </c>
      <c r="V86" s="12">
        <f>'Bil 1 2008-2020'!V86</f>
        <v>230968</v>
      </c>
      <c r="W86" s="12">
        <f t="shared" si="18"/>
        <v>21831053</v>
      </c>
      <c r="X86" s="2"/>
      <c r="Z86" s="2"/>
    </row>
    <row r="87" spans="1:26" ht="15">
      <c r="A87" s="10">
        <v>861</v>
      </c>
      <c r="B87" s="11" t="s">
        <v>167</v>
      </c>
      <c r="C87" s="92">
        <v>17457631.312303387</v>
      </c>
      <c r="D87" s="92">
        <v>2060495</v>
      </c>
      <c r="E87" s="91">
        <f t="shared" si="10"/>
        <v>19518126.312303387</v>
      </c>
      <c r="F87" s="92">
        <v>572195</v>
      </c>
      <c r="G87" s="91">
        <f t="shared" si="11"/>
        <v>20090321.312303387</v>
      </c>
      <c r="H87" s="92">
        <v>-313873</v>
      </c>
      <c r="I87" s="91">
        <f t="shared" si="12"/>
        <v>19776448.312303387</v>
      </c>
      <c r="J87" s="91">
        <f>'Bil 1 2008-2020'!K87</f>
        <v>4374127</v>
      </c>
      <c r="K87" s="204">
        <f>'Bil 1 2008-2020'!L87</f>
        <v>45069</v>
      </c>
      <c r="L87" s="252">
        <v>82107</v>
      </c>
      <c r="M87" s="100">
        <f t="shared" si="13"/>
        <v>24195644.312303387</v>
      </c>
      <c r="N87" s="100">
        <f>'Bil 1 2008-2020'!N87</f>
        <v>251291.68769661337</v>
      </c>
      <c r="O87" s="91">
        <f t="shared" si="14"/>
        <v>24446936</v>
      </c>
      <c r="P87" s="12">
        <f>'Bil 1 2008-2020'!P87</f>
        <v>542378</v>
      </c>
      <c r="Q87" s="12">
        <f t="shared" si="15"/>
        <v>24989314</v>
      </c>
      <c r="R87" s="12">
        <f>'Bil 1 2008-2020'!R87</f>
        <v>-494672</v>
      </c>
      <c r="S87" s="12">
        <f t="shared" si="16"/>
        <v>24494642</v>
      </c>
      <c r="T87" s="12">
        <f>'Bil 1 2008-2020'!T87</f>
        <v>325861</v>
      </c>
      <c r="U87" s="12">
        <f t="shared" si="17"/>
        <v>24820503</v>
      </c>
      <c r="V87" s="12">
        <f>'Bil 1 2008-2020'!V87</f>
        <v>489004</v>
      </c>
      <c r="W87" s="12">
        <f t="shared" si="18"/>
        <v>25309507</v>
      </c>
      <c r="X87" s="2"/>
      <c r="Z87" s="2"/>
    </row>
    <row r="88" spans="1:26" ht="15">
      <c r="A88" s="10">
        <v>862</v>
      </c>
      <c r="B88" s="11" t="s">
        <v>169</v>
      </c>
      <c r="C88" s="92">
        <v>12453792.395937258</v>
      </c>
      <c r="D88" s="92">
        <v>1727220</v>
      </c>
      <c r="E88" s="91">
        <f t="shared" si="10"/>
        <v>14181012.395937258</v>
      </c>
      <c r="F88" s="92">
        <v>214663</v>
      </c>
      <c r="G88" s="91">
        <f t="shared" si="11"/>
        <v>14395675.395937258</v>
      </c>
      <c r="H88" s="92">
        <v>-37966</v>
      </c>
      <c r="I88" s="91">
        <f t="shared" si="12"/>
        <v>14357709.395937258</v>
      </c>
      <c r="J88" s="91">
        <f>'Bil 1 2008-2020'!K88</f>
        <v>598777</v>
      </c>
      <c r="K88" s="204">
        <f>'Bil 1 2008-2020'!L88</f>
        <v>32616</v>
      </c>
      <c r="L88" s="252">
        <v>71304</v>
      </c>
      <c r="M88" s="100">
        <f t="shared" si="13"/>
        <v>14989102.395937258</v>
      </c>
      <c r="N88" s="100">
        <f>'Bil 1 2008-2020'!N88</f>
        <v>-108446.39593725838</v>
      </c>
      <c r="O88" s="91">
        <f t="shared" si="14"/>
        <v>14880656</v>
      </c>
      <c r="P88" s="12">
        <f>'Bil 1 2008-2020'!P88</f>
        <v>342032</v>
      </c>
      <c r="Q88" s="12">
        <f t="shared" si="15"/>
        <v>15222688</v>
      </c>
      <c r="R88" s="12">
        <f>'Bil 1 2008-2020'!R88</f>
        <v>-963312</v>
      </c>
      <c r="S88" s="12">
        <f t="shared" si="16"/>
        <v>14259376</v>
      </c>
      <c r="T88" s="12">
        <f>'Bil 1 2008-2020'!T88</f>
        <v>134752</v>
      </c>
      <c r="U88" s="12">
        <f t="shared" si="17"/>
        <v>14394128</v>
      </c>
      <c r="V88" s="12">
        <f>'Bil 1 2008-2020'!V88</f>
        <v>184158</v>
      </c>
      <c r="W88" s="12">
        <f t="shared" si="18"/>
        <v>14578286</v>
      </c>
      <c r="X88" s="2"/>
      <c r="Z88" s="2"/>
    </row>
    <row r="89" spans="1:26" ht="15">
      <c r="A89" s="10">
        <v>880</v>
      </c>
      <c r="B89" s="11" t="s">
        <v>171</v>
      </c>
      <c r="C89" s="92">
        <v>81779416.21439691</v>
      </c>
      <c r="D89" s="92">
        <v>10474473</v>
      </c>
      <c r="E89" s="91">
        <f t="shared" si="10"/>
        <v>92253889.21439691</v>
      </c>
      <c r="F89" s="92">
        <v>985638</v>
      </c>
      <c r="G89" s="91">
        <f t="shared" si="11"/>
        <v>93239527.21439691</v>
      </c>
      <c r="H89" s="92">
        <v>1506742</v>
      </c>
      <c r="I89" s="91">
        <f t="shared" si="12"/>
        <v>94746269.21439691</v>
      </c>
      <c r="J89" s="91">
        <f>'Bil 1 2008-2020'!K89</f>
        <v>6820783</v>
      </c>
      <c r="K89" s="204">
        <f>'Bil 1 2008-2020'!L89</f>
        <v>-82172</v>
      </c>
      <c r="L89" s="252">
        <v>-272194</v>
      </c>
      <c r="M89" s="100">
        <f t="shared" si="13"/>
        <v>101484880.21439691</v>
      </c>
      <c r="N89" s="100">
        <f>'Bil 1 2008-2020'!N89</f>
        <v>292758.7856030911</v>
      </c>
      <c r="O89" s="91">
        <f t="shared" si="14"/>
        <v>101777639</v>
      </c>
      <c r="P89" s="12">
        <f>'Bil 1 2008-2020'!P89</f>
        <v>1125101</v>
      </c>
      <c r="Q89" s="12">
        <f t="shared" si="15"/>
        <v>102902740</v>
      </c>
      <c r="R89" s="12">
        <f>'Bil 1 2008-2020'!R89</f>
        <v>1839214</v>
      </c>
      <c r="S89" s="12">
        <f t="shared" si="16"/>
        <v>104741954</v>
      </c>
      <c r="T89" s="12">
        <f>'Bil 1 2008-2020'!T89</f>
        <v>2630713</v>
      </c>
      <c r="U89" s="12">
        <f t="shared" si="17"/>
        <v>107372667</v>
      </c>
      <c r="V89" s="12">
        <f>'Bil 1 2008-2020'!V89</f>
        <v>3895241</v>
      </c>
      <c r="W89" s="12">
        <f t="shared" si="18"/>
        <v>111267908</v>
      </c>
      <c r="X89" s="2"/>
      <c r="Z89" s="2"/>
    </row>
    <row r="90" spans="1:26" ht="15">
      <c r="A90" s="10">
        <v>881</v>
      </c>
      <c r="B90" s="11" t="s">
        <v>173</v>
      </c>
      <c r="C90" s="92">
        <v>26021025.315484397</v>
      </c>
      <c r="D90" s="92">
        <v>4139243</v>
      </c>
      <c r="E90" s="91">
        <f t="shared" si="10"/>
        <v>30160268.315484397</v>
      </c>
      <c r="F90" s="92">
        <v>924931</v>
      </c>
      <c r="G90" s="91">
        <f t="shared" si="11"/>
        <v>31085199.315484397</v>
      </c>
      <c r="H90" s="92">
        <v>747217</v>
      </c>
      <c r="I90" s="91">
        <f t="shared" si="12"/>
        <v>31832416.315484397</v>
      </c>
      <c r="J90" s="91">
        <f>'Bil 1 2008-2020'!K90</f>
        <v>1821291</v>
      </c>
      <c r="K90" s="204">
        <f>'Bil 1 2008-2020'!L90</f>
        <v>79761</v>
      </c>
      <c r="L90" s="252">
        <v>225634</v>
      </c>
      <c r="M90" s="100">
        <f t="shared" si="13"/>
        <v>33733468.3154844</v>
      </c>
      <c r="N90" s="100">
        <f>'Bil 1 2008-2020'!N90</f>
        <v>-401272.3154843971</v>
      </c>
      <c r="O90" s="91">
        <f t="shared" si="14"/>
        <v>33332196</v>
      </c>
      <c r="P90" s="12">
        <f>'Bil 1 2008-2020'!P90</f>
        <v>380888</v>
      </c>
      <c r="Q90" s="12">
        <f t="shared" si="15"/>
        <v>33713084</v>
      </c>
      <c r="R90" s="12">
        <f>'Bil 1 2008-2020'!R90</f>
        <v>-625526</v>
      </c>
      <c r="S90" s="12">
        <f t="shared" si="16"/>
        <v>33087558</v>
      </c>
      <c r="T90" s="12">
        <f>'Bil 1 2008-2020'!T90</f>
        <v>474337</v>
      </c>
      <c r="U90" s="12">
        <f t="shared" si="17"/>
        <v>33561895</v>
      </c>
      <c r="V90" s="12">
        <f>'Bil 1 2008-2020'!V90</f>
        <v>690027</v>
      </c>
      <c r="W90" s="12">
        <f t="shared" si="18"/>
        <v>34251922</v>
      </c>
      <c r="X90" s="2"/>
      <c r="Z90" s="2"/>
    </row>
    <row r="91" spans="1:26" ht="15">
      <c r="A91" s="10">
        <v>882</v>
      </c>
      <c r="B91" s="11" t="s">
        <v>175</v>
      </c>
      <c r="C91" s="92">
        <v>34912605.24865543</v>
      </c>
      <c r="D91" s="92">
        <v>5144100</v>
      </c>
      <c r="E91" s="91">
        <f t="shared" si="10"/>
        <v>40056705.24865543</v>
      </c>
      <c r="F91" s="92">
        <v>1097071</v>
      </c>
      <c r="G91" s="91">
        <f t="shared" si="11"/>
        <v>41153776.24865543</v>
      </c>
      <c r="H91" s="92">
        <v>167060</v>
      </c>
      <c r="I91" s="91">
        <f t="shared" si="12"/>
        <v>41320836.24865543</v>
      </c>
      <c r="J91" s="91">
        <f>'Bil 1 2008-2020'!K91</f>
        <v>4713515</v>
      </c>
      <c r="K91" s="204">
        <f>'Bil 1 2008-2020'!L91</f>
        <v>88513</v>
      </c>
      <c r="L91" s="252">
        <v>159426</v>
      </c>
      <c r="M91" s="100">
        <f t="shared" si="13"/>
        <v>46122864.24865543</v>
      </c>
      <c r="N91" s="100">
        <f>'Bil 1 2008-2020'!N91</f>
        <v>333520.751344569</v>
      </c>
      <c r="O91" s="91">
        <f t="shared" si="14"/>
        <v>46456385</v>
      </c>
      <c r="P91" s="12">
        <f>'Bil 1 2008-2020'!P91</f>
        <v>-75432</v>
      </c>
      <c r="Q91" s="12">
        <f t="shared" si="15"/>
        <v>46380953</v>
      </c>
      <c r="R91" s="12">
        <f>'Bil 1 2008-2020'!R91</f>
        <v>221977</v>
      </c>
      <c r="S91" s="12">
        <f t="shared" si="16"/>
        <v>46602930</v>
      </c>
      <c r="T91" s="12">
        <f>'Bil 1 2008-2020'!T91</f>
        <v>1141808</v>
      </c>
      <c r="U91" s="12">
        <f t="shared" si="17"/>
        <v>47744738</v>
      </c>
      <c r="V91" s="12">
        <f>'Bil 1 2008-2020'!V91</f>
        <v>1787256</v>
      </c>
      <c r="W91" s="12">
        <f t="shared" si="18"/>
        <v>49531994</v>
      </c>
      <c r="X91" s="2"/>
      <c r="Z91" s="2"/>
    </row>
    <row r="92" spans="1:26" ht="15">
      <c r="A92" s="10">
        <v>883</v>
      </c>
      <c r="B92" s="11" t="s">
        <v>177</v>
      </c>
      <c r="C92" s="92">
        <v>48408089.017516494</v>
      </c>
      <c r="D92" s="92">
        <v>7697754</v>
      </c>
      <c r="E92" s="91">
        <f t="shared" si="10"/>
        <v>56105843.017516494</v>
      </c>
      <c r="F92" s="92">
        <v>2491296</v>
      </c>
      <c r="G92" s="91">
        <f t="shared" si="11"/>
        <v>58597139.017516494</v>
      </c>
      <c r="H92" s="92">
        <v>812770</v>
      </c>
      <c r="I92" s="91">
        <f t="shared" si="12"/>
        <v>59409909.017516494</v>
      </c>
      <c r="J92" s="91">
        <f>'Bil 1 2008-2020'!K92</f>
        <v>9095536</v>
      </c>
      <c r="K92" s="204">
        <f>'Bil 1 2008-2020'!L92</f>
        <v>143912</v>
      </c>
      <c r="L92" s="252">
        <v>325865</v>
      </c>
      <c r="M92" s="100">
        <f t="shared" si="13"/>
        <v>68649357.0175165</v>
      </c>
      <c r="N92" s="100">
        <f>'Bil 1 2008-2020'!N92</f>
        <v>315863.9824835062</v>
      </c>
      <c r="O92" s="91">
        <f t="shared" si="14"/>
        <v>68965221</v>
      </c>
      <c r="P92" s="12">
        <f>'Bil 1 2008-2020'!P92</f>
        <v>725094</v>
      </c>
      <c r="Q92" s="12">
        <f t="shared" si="15"/>
        <v>69690315</v>
      </c>
      <c r="R92" s="12">
        <f>'Bil 1 2008-2020'!R92</f>
        <v>789390</v>
      </c>
      <c r="S92" s="12">
        <f t="shared" si="16"/>
        <v>70479705</v>
      </c>
      <c r="T92" s="12">
        <f>'Bil 1 2008-2020'!T92</f>
        <v>2106581</v>
      </c>
      <c r="U92" s="12">
        <f t="shared" si="17"/>
        <v>72586286</v>
      </c>
      <c r="V92" s="12">
        <f>'Bil 1 2008-2020'!V92</f>
        <v>2645969</v>
      </c>
      <c r="W92" s="12">
        <f t="shared" si="18"/>
        <v>75232255</v>
      </c>
      <c r="X92" s="2"/>
      <c r="Z92" s="2"/>
    </row>
    <row r="93" spans="1:26" ht="15">
      <c r="A93" s="10">
        <v>884</v>
      </c>
      <c r="B93" s="11" t="s">
        <v>179</v>
      </c>
      <c r="C93" s="92">
        <v>20716902.916617274</v>
      </c>
      <c r="D93" s="92">
        <v>1236069</v>
      </c>
      <c r="E93" s="91">
        <f t="shared" si="10"/>
        <v>21952971.916617274</v>
      </c>
      <c r="F93" s="92">
        <v>332503</v>
      </c>
      <c r="G93" s="91">
        <f t="shared" si="11"/>
        <v>22285474.916617274</v>
      </c>
      <c r="H93" s="92">
        <v>263325</v>
      </c>
      <c r="I93" s="91">
        <f t="shared" si="12"/>
        <v>22548799.916617274</v>
      </c>
      <c r="J93" s="91">
        <f>'Bil 1 2008-2020'!K93</f>
        <v>2982107</v>
      </c>
      <c r="K93" s="204">
        <f>'Bil 1 2008-2020'!L93</f>
        <v>20624</v>
      </c>
      <c r="L93" s="252">
        <v>26781</v>
      </c>
      <c r="M93" s="100">
        <f t="shared" si="13"/>
        <v>25551530.916617274</v>
      </c>
      <c r="N93" s="100">
        <f>'Bil 1 2008-2020'!N93</f>
        <v>46057.083382725716</v>
      </c>
      <c r="O93" s="91">
        <f t="shared" si="14"/>
        <v>25597588</v>
      </c>
      <c r="P93" s="12">
        <f>'Bil 1 2008-2020'!P93</f>
        <v>342544</v>
      </c>
      <c r="Q93" s="12">
        <f t="shared" si="15"/>
        <v>25940132</v>
      </c>
      <c r="R93" s="12">
        <f>'Bil 1 2008-2020'!R93</f>
        <v>16289</v>
      </c>
      <c r="S93" s="12">
        <f t="shared" si="16"/>
        <v>25956421</v>
      </c>
      <c r="T93" s="12">
        <f>'Bil 1 2008-2020'!T93</f>
        <v>474256</v>
      </c>
      <c r="U93" s="12">
        <f t="shared" si="17"/>
        <v>26430677</v>
      </c>
      <c r="V93" s="12">
        <f>'Bil 1 2008-2020'!V93</f>
        <v>945043</v>
      </c>
      <c r="W93" s="12">
        <f t="shared" si="18"/>
        <v>27375720</v>
      </c>
      <c r="X93" s="2"/>
      <c r="Z93" s="2"/>
    </row>
    <row r="94" spans="1:26" ht="15">
      <c r="A94" s="10">
        <v>885</v>
      </c>
      <c r="B94" s="11" t="s">
        <v>181</v>
      </c>
      <c r="C94" s="92">
        <v>14561091.52534689</v>
      </c>
      <c r="D94" s="92">
        <v>11140027</v>
      </c>
      <c r="E94" s="91">
        <f t="shared" si="10"/>
        <v>25701118.52534689</v>
      </c>
      <c r="F94" s="92">
        <v>1458062</v>
      </c>
      <c r="G94" s="91">
        <f t="shared" si="11"/>
        <v>27159180.52534689</v>
      </c>
      <c r="H94" s="92">
        <v>322265</v>
      </c>
      <c r="I94" s="91">
        <f t="shared" si="12"/>
        <v>27481445.52534689</v>
      </c>
      <c r="J94" s="91">
        <f>'Bil 1 2008-2020'!K94</f>
        <v>6463525</v>
      </c>
      <c r="K94" s="204">
        <f>'Bil 1 2008-2020'!L94</f>
        <v>173063</v>
      </c>
      <c r="L94" s="252">
        <v>574464</v>
      </c>
      <c r="M94" s="100">
        <f t="shared" si="13"/>
        <v>34118033.52534689</v>
      </c>
      <c r="N94" s="100">
        <f>'Bil 1 2008-2020'!N94</f>
        <v>1698946.47465311</v>
      </c>
      <c r="O94" s="91">
        <f t="shared" si="14"/>
        <v>35816980</v>
      </c>
      <c r="P94" s="12">
        <f>'Bil 1 2008-2020'!P94</f>
        <v>1378943</v>
      </c>
      <c r="Q94" s="12">
        <f t="shared" si="15"/>
        <v>37195923</v>
      </c>
      <c r="R94" s="12">
        <f>'Bil 1 2008-2020'!R94</f>
        <v>-30443</v>
      </c>
      <c r="S94" s="12">
        <f t="shared" si="16"/>
        <v>37165480</v>
      </c>
      <c r="T94" s="12">
        <f>'Bil 1 2008-2020'!T94</f>
        <v>1500416</v>
      </c>
      <c r="U94" s="12">
        <f t="shared" si="17"/>
        <v>38665896</v>
      </c>
      <c r="V94" s="12">
        <f>'Bil 1 2008-2020'!V94</f>
        <v>2668013</v>
      </c>
      <c r="W94" s="12">
        <f t="shared" si="18"/>
        <v>41333909</v>
      </c>
      <c r="X94" s="2"/>
      <c r="Z94" s="2"/>
    </row>
    <row r="95" spans="1:26" ht="15">
      <c r="A95" s="10">
        <v>980</v>
      </c>
      <c r="B95" s="11" t="s">
        <v>183</v>
      </c>
      <c r="C95" s="92">
        <v>75910601.42587084</v>
      </c>
      <c r="D95" s="92">
        <v>15933940</v>
      </c>
      <c r="E95" s="91">
        <f t="shared" si="10"/>
        <v>91844541.42587084</v>
      </c>
      <c r="F95" s="92">
        <v>3479698</v>
      </c>
      <c r="G95" s="91">
        <f t="shared" si="11"/>
        <v>95324239.42587084</v>
      </c>
      <c r="H95" s="92">
        <v>3036478</v>
      </c>
      <c r="I95" s="91">
        <f t="shared" si="12"/>
        <v>98360717.42587084</v>
      </c>
      <c r="J95" s="91">
        <f>'Bil 1 2008-2020'!K95</f>
        <v>13627154</v>
      </c>
      <c r="K95" s="204">
        <f>'Bil 1 2008-2020'!L95</f>
        <v>374845</v>
      </c>
      <c r="L95" s="252">
        <v>922115</v>
      </c>
      <c r="M95" s="100">
        <f t="shared" si="13"/>
        <v>112362716.42587084</v>
      </c>
      <c r="N95" s="100">
        <f>'Bil 1 2008-2020'!N95</f>
        <v>3495157.574129164</v>
      </c>
      <c r="O95" s="91">
        <f t="shared" si="14"/>
        <v>115857874</v>
      </c>
      <c r="P95" s="12">
        <f>'Bil 1 2008-2020'!P95</f>
        <v>1872158</v>
      </c>
      <c r="Q95" s="12">
        <f t="shared" si="15"/>
        <v>117730032</v>
      </c>
      <c r="R95" s="12">
        <f>'Bil 1 2008-2020'!R95</f>
        <v>2973611</v>
      </c>
      <c r="S95" s="12">
        <f t="shared" si="16"/>
        <v>120703643</v>
      </c>
      <c r="T95" s="12">
        <f>'Bil 1 2008-2020'!T95</f>
        <v>3972013</v>
      </c>
      <c r="U95" s="12">
        <f t="shared" si="17"/>
        <v>124675656</v>
      </c>
      <c r="V95" s="12">
        <f>'Bil 1 2008-2020'!V95</f>
        <v>8191696</v>
      </c>
      <c r="W95" s="12">
        <f t="shared" si="18"/>
        <v>132867352</v>
      </c>
      <c r="X95" s="2"/>
      <c r="Z95" s="2"/>
    </row>
    <row r="96" spans="1:26" ht="15">
      <c r="A96" s="10">
        <v>1060</v>
      </c>
      <c r="B96" s="11" t="s">
        <v>185</v>
      </c>
      <c r="C96" s="92">
        <v>17595814.86177287</v>
      </c>
      <c r="D96" s="92">
        <v>1960302</v>
      </c>
      <c r="E96" s="91">
        <f t="shared" si="10"/>
        <v>19556116.86177287</v>
      </c>
      <c r="F96" s="92">
        <v>392177</v>
      </c>
      <c r="G96" s="91">
        <f t="shared" si="11"/>
        <v>19948293.86177287</v>
      </c>
      <c r="H96" s="92">
        <v>299854</v>
      </c>
      <c r="I96" s="91">
        <f t="shared" si="12"/>
        <v>20248147.86177287</v>
      </c>
      <c r="J96" s="91">
        <f>'Bil 1 2008-2020'!K96</f>
        <v>-502873</v>
      </c>
      <c r="K96" s="204">
        <f>'Bil 1 2008-2020'!L96</f>
        <v>58459</v>
      </c>
      <c r="L96" s="252">
        <v>145855</v>
      </c>
      <c r="M96" s="100">
        <f t="shared" si="13"/>
        <v>19803733.86177287</v>
      </c>
      <c r="N96" s="100">
        <f>'Bil 1 2008-2020'!N96</f>
        <v>-273985.8617728688</v>
      </c>
      <c r="O96" s="91">
        <f t="shared" si="14"/>
        <v>19529748</v>
      </c>
      <c r="P96" s="12">
        <f>'Bil 1 2008-2020'!P96</f>
        <v>-329809</v>
      </c>
      <c r="Q96" s="12">
        <f t="shared" si="15"/>
        <v>19199939</v>
      </c>
      <c r="R96" s="12">
        <f>'Bil 1 2008-2020'!R96</f>
        <v>-900572</v>
      </c>
      <c r="S96" s="12">
        <f t="shared" si="16"/>
        <v>18299367</v>
      </c>
      <c r="T96" s="12">
        <f>'Bil 1 2008-2020'!T96</f>
        <v>115124</v>
      </c>
      <c r="U96" s="12">
        <f t="shared" si="17"/>
        <v>18414491</v>
      </c>
      <c r="V96" s="12">
        <f>'Bil 1 2008-2020'!V96</f>
        <v>46011</v>
      </c>
      <c r="W96" s="12">
        <f t="shared" si="18"/>
        <v>18460502</v>
      </c>
      <c r="X96" s="2"/>
      <c r="Z96" s="2"/>
    </row>
    <row r="97" spans="1:26" ht="15">
      <c r="A97" s="10">
        <v>1080</v>
      </c>
      <c r="B97" s="11" t="s">
        <v>187</v>
      </c>
      <c r="C97" s="92">
        <v>82815792.83541805</v>
      </c>
      <c r="D97" s="92">
        <v>12742655</v>
      </c>
      <c r="E97" s="91">
        <f t="shared" si="10"/>
        <v>95558447.83541805</v>
      </c>
      <c r="F97" s="92">
        <v>2850369</v>
      </c>
      <c r="G97" s="91">
        <f t="shared" si="11"/>
        <v>98408816.83541805</v>
      </c>
      <c r="H97" s="92">
        <v>2238722</v>
      </c>
      <c r="I97" s="91">
        <f t="shared" si="12"/>
        <v>100647538.83541805</v>
      </c>
      <c r="J97" s="91">
        <f>'Bil 1 2008-2020'!K97</f>
        <v>8235710</v>
      </c>
      <c r="K97" s="204">
        <f>'Bil 1 2008-2020'!L97</f>
        <v>187239</v>
      </c>
      <c r="L97" s="252">
        <v>499704</v>
      </c>
      <c r="M97" s="100">
        <f t="shared" si="13"/>
        <v>109070487.83541805</v>
      </c>
      <c r="N97" s="100">
        <f>'Bil 1 2008-2020'!N97</f>
        <v>680013.1645819545</v>
      </c>
      <c r="O97" s="91">
        <f t="shared" si="14"/>
        <v>109750501</v>
      </c>
      <c r="P97" s="12">
        <f>'Bil 1 2008-2020'!P97</f>
        <v>940475</v>
      </c>
      <c r="Q97" s="12">
        <f t="shared" si="15"/>
        <v>110690976</v>
      </c>
      <c r="R97" s="12">
        <f>'Bil 1 2008-2020'!R97</f>
        <v>871303</v>
      </c>
      <c r="S97" s="12">
        <f t="shared" si="16"/>
        <v>111562279</v>
      </c>
      <c r="T97" s="12">
        <f>'Bil 1 2008-2020'!T97</f>
        <v>2768550</v>
      </c>
      <c r="U97" s="12">
        <f t="shared" si="17"/>
        <v>114330829</v>
      </c>
      <c r="V97" s="12">
        <f>'Bil 1 2008-2020'!V97</f>
        <v>3610770</v>
      </c>
      <c r="W97" s="12">
        <f t="shared" si="18"/>
        <v>117941599</v>
      </c>
      <c r="X97" s="2"/>
      <c r="Z97" s="2"/>
    </row>
    <row r="98" spans="1:26" ht="15">
      <c r="A98" s="10">
        <v>1081</v>
      </c>
      <c r="B98" s="11" t="s">
        <v>189</v>
      </c>
      <c r="C98" s="92">
        <v>37839704.85905229</v>
      </c>
      <c r="D98" s="92">
        <v>8226274</v>
      </c>
      <c r="E98" s="91">
        <f t="shared" si="10"/>
        <v>46065978.85905229</v>
      </c>
      <c r="F98" s="92">
        <v>1048046</v>
      </c>
      <c r="G98" s="91">
        <f t="shared" si="11"/>
        <v>47114024.85905229</v>
      </c>
      <c r="H98" s="92">
        <v>1357871</v>
      </c>
      <c r="I98" s="91">
        <f t="shared" si="12"/>
        <v>48471895.85905229</v>
      </c>
      <c r="J98" s="91">
        <f>'Bil 1 2008-2020'!K98</f>
        <v>5127929</v>
      </c>
      <c r="K98" s="204">
        <f>'Bil 1 2008-2020'!L98</f>
        <v>206047</v>
      </c>
      <c r="L98" s="252">
        <v>426344</v>
      </c>
      <c r="M98" s="100">
        <f t="shared" si="13"/>
        <v>53805871.85905229</v>
      </c>
      <c r="N98" s="100">
        <f>'Bil 1 2008-2020'!N98</f>
        <v>367098.140947707</v>
      </c>
      <c r="O98" s="91">
        <f t="shared" si="14"/>
        <v>54172970</v>
      </c>
      <c r="P98" s="12">
        <f>'Bil 1 2008-2020'!P98</f>
        <v>-286162</v>
      </c>
      <c r="Q98" s="12">
        <f t="shared" si="15"/>
        <v>53886808</v>
      </c>
      <c r="R98" s="12">
        <f>'Bil 1 2008-2020'!R98</f>
        <v>-887365</v>
      </c>
      <c r="S98" s="12">
        <f t="shared" si="16"/>
        <v>52999443</v>
      </c>
      <c r="T98" s="12">
        <f>'Bil 1 2008-2020'!T98</f>
        <v>980849</v>
      </c>
      <c r="U98" s="12">
        <f t="shared" si="17"/>
        <v>53980292</v>
      </c>
      <c r="V98" s="12">
        <f>'Bil 1 2008-2020'!V98</f>
        <v>1191599</v>
      </c>
      <c r="W98" s="12">
        <f t="shared" si="18"/>
        <v>55171891</v>
      </c>
      <c r="X98" s="2"/>
      <c r="Z98" s="2"/>
    </row>
    <row r="99" spans="1:26" ht="15">
      <c r="A99" s="10">
        <v>1082</v>
      </c>
      <c r="B99" s="11" t="s">
        <v>191</v>
      </c>
      <c r="C99" s="92">
        <v>41277020.65210571</v>
      </c>
      <c r="D99" s="92">
        <v>7767814</v>
      </c>
      <c r="E99" s="91">
        <f t="shared" si="10"/>
        <v>49044834.65210571</v>
      </c>
      <c r="F99" s="92">
        <v>806823</v>
      </c>
      <c r="G99" s="91">
        <f t="shared" si="11"/>
        <v>49851657.65210571</v>
      </c>
      <c r="H99" s="92">
        <v>542315</v>
      </c>
      <c r="I99" s="91">
        <f t="shared" si="12"/>
        <v>50393972.65210571</v>
      </c>
      <c r="J99" s="91">
        <f>'Bil 1 2008-2020'!K99</f>
        <v>4329822</v>
      </c>
      <c r="K99" s="204">
        <f>'Bil 1 2008-2020'!L99</f>
        <v>103800</v>
      </c>
      <c r="L99" s="252">
        <v>372271</v>
      </c>
      <c r="M99" s="100">
        <f t="shared" si="13"/>
        <v>54827594.65210571</v>
      </c>
      <c r="N99" s="100">
        <f>'Bil 1 2008-2020'!N99</f>
        <v>29969.3478942886</v>
      </c>
      <c r="O99" s="91">
        <f t="shared" si="14"/>
        <v>54857564</v>
      </c>
      <c r="P99" s="12">
        <f>'Bil 1 2008-2020'!P99</f>
        <v>467641</v>
      </c>
      <c r="Q99" s="12">
        <f t="shared" si="15"/>
        <v>55325205</v>
      </c>
      <c r="R99" s="12">
        <f>'Bil 1 2008-2020'!R99</f>
        <v>-67269</v>
      </c>
      <c r="S99" s="12">
        <f t="shared" si="16"/>
        <v>55257936</v>
      </c>
      <c r="T99" s="12">
        <f>'Bil 1 2008-2020'!T99</f>
        <v>1248382</v>
      </c>
      <c r="U99" s="12">
        <f t="shared" si="17"/>
        <v>56506318</v>
      </c>
      <c r="V99" s="12">
        <f>'Bil 1 2008-2020'!V99</f>
        <v>1377788</v>
      </c>
      <c r="W99" s="12">
        <f t="shared" si="18"/>
        <v>57884106</v>
      </c>
      <c r="X99" s="2"/>
      <c r="Z99" s="2"/>
    </row>
    <row r="100" spans="1:26" ht="15">
      <c r="A100" s="10">
        <v>1083</v>
      </c>
      <c r="B100" s="11" t="s">
        <v>193</v>
      </c>
      <c r="C100" s="92">
        <v>22348531.750737723</v>
      </c>
      <c r="D100" s="92">
        <v>5704537</v>
      </c>
      <c r="E100" s="91">
        <f t="shared" si="10"/>
        <v>28053068.750737723</v>
      </c>
      <c r="F100" s="92">
        <v>2069897</v>
      </c>
      <c r="G100" s="91">
        <f t="shared" si="11"/>
        <v>30122965.750737723</v>
      </c>
      <c r="H100" s="92">
        <v>-102560</v>
      </c>
      <c r="I100" s="91">
        <f t="shared" si="12"/>
        <v>30020405.750737723</v>
      </c>
      <c r="J100" s="91">
        <f>'Bil 1 2008-2020'!K100</f>
        <v>5145774</v>
      </c>
      <c r="K100" s="204">
        <f>'Bil 1 2008-2020'!L100</f>
        <v>140924</v>
      </c>
      <c r="L100" s="252">
        <v>306043</v>
      </c>
      <c r="M100" s="100">
        <f t="shared" si="13"/>
        <v>35307103.75073773</v>
      </c>
      <c r="N100" s="100">
        <f>'Bil 1 2008-2020'!N100</f>
        <v>991327.2492622733</v>
      </c>
      <c r="O100" s="91">
        <f t="shared" si="14"/>
        <v>36298431</v>
      </c>
      <c r="P100" s="12">
        <f>'Bil 1 2008-2020'!P100</f>
        <v>710203</v>
      </c>
      <c r="Q100" s="12">
        <f t="shared" si="15"/>
        <v>37008634</v>
      </c>
      <c r="R100" s="12">
        <f>'Bil 1 2008-2020'!R100</f>
        <v>-416684</v>
      </c>
      <c r="S100" s="12">
        <f t="shared" si="16"/>
        <v>36591950</v>
      </c>
      <c r="T100" s="12">
        <f>'Bil 1 2008-2020'!T100</f>
        <v>817899</v>
      </c>
      <c r="U100" s="12">
        <f t="shared" si="17"/>
        <v>37409849</v>
      </c>
      <c r="V100" s="12">
        <f>'Bil 1 2008-2020'!V100</f>
        <v>848855</v>
      </c>
      <c r="W100" s="12">
        <f t="shared" si="18"/>
        <v>38258704</v>
      </c>
      <c r="X100" s="2"/>
      <c r="Z100" s="2"/>
    </row>
    <row r="101" spans="1:26" ht="15">
      <c r="A101" s="10">
        <v>1214</v>
      </c>
      <c r="B101" s="11" t="s">
        <v>195</v>
      </c>
      <c r="C101" s="92">
        <v>17461617.37623039</v>
      </c>
      <c r="D101" s="92">
        <v>3860523</v>
      </c>
      <c r="E101" s="91">
        <f t="shared" si="10"/>
        <v>21322140.37623039</v>
      </c>
      <c r="F101" s="92">
        <v>247514</v>
      </c>
      <c r="G101" s="91">
        <f t="shared" si="11"/>
        <v>21569654.37623039</v>
      </c>
      <c r="H101" s="92">
        <v>567415</v>
      </c>
      <c r="I101" s="91">
        <f t="shared" si="12"/>
        <v>22137069.37623039</v>
      </c>
      <c r="J101" s="91">
        <f>'Bil 1 2008-2020'!K101</f>
        <v>2639277</v>
      </c>
      <c r="K101" s="204">
        <f>'Bil 1 2008-2020'!L101</f>
        <v>49985</v>
      </c>
      <c r="L101" s="252">
        <v>179714</v>
      </c>
      <c r="M101" s="100">
        <f t="shared" si="13"/>
        <v>24826331.37623039</v>
      </c>
      <c r="N101" s="100">
        <f>'Bil 1 2008-2020'!N101</f>
        <v>319817.6237696111</v>
      </c>
      <c r="O101" s="91">
        <f t="shared" si="14"/>
        <v>25146149</v>
      </c>
      <c r="P101" s="12">
        <f>'Bil 1 2008-2020'!P101</f>
        <v>587986</v>
      </c>
      <c r="Q101" s="12">
        <f t="shared" si="15"/>
        <v>25734135</v>
      </c>
      <c r="R101" s="12">
        <f>'Bil 1 2008-2020'!R101</f>
        <v>-1050828</v>
      </c>
      <c r="S101" s="12">
        <f t="shared" si="16"/>
        <v>24683307</v>
      </c>
      <c r="T101" s="12">
        <f>'Bil 1 2008-2020'!T101</f>
        <v>539897</v>
      </c>
      <c r="U101" s="12">
        <f t="shared" si="17"/>
        <v>25223204</v>
      </c>
      <c r="V101" s="12">
        <f>'Bil 1 2008-2020'!V101</f>
        <v>802691</v>
      </c>
      <c r="W101" s="12">
        <f t="shared" si="18"/>
        <v>26025895</v>
      </c>
      <c r="X101" s="2"/>
      <c r="Z101" s="2"/>
    </row>
    <row r="102" spans="1:26" ht="15">
      <c r="A102" s="10">
        <v>1230</v>
      </c>
      <c r="B102" s="11" t="s">
        <v>197</v>
      </c>
      <c r="C102" s="92">
        <v>28026015.470767584</v>
      </c>
      <c r="D102" s="92">
        <v>2889174</v>
      </c>
      <c r="E102" s="91">
        <f t="shared" si="10"/>
        <v>30915189.470767584</v>
      </c>
      <c r="F102" s="92">
        <v>397493</v>
      </c>
      <c r="G102" s="91">
        <f t="shared" si="11"/>
        <v>31312682.470767584</v>
      </c>
      <c r="H102" s="92">
        <v>991739</v>
      </c>
      <c r="I102" s="91">
        <f t="shared" si="12"/>
        <v>32304421.470767584</v>
      </c>
      <c r="J102" s="91">
        <f>'Bil 1 2008-2020'!K102</f>
        <v>2318650</v>
      </c>
      <c r="K102" s="204">
        <f>'Bil 1 2008-2020'!L102</f>
        <v>25800</v>
      </c>
      <c r="L102" s="252">
        <v>-8879</v>
      </c>
      <c r="M102" s="100">
        <f t="shared" si="13"/>
        <v>34648871.47076759</v>
      </c>
      <c r="N102" s="100">
        <f>'Bil 1 2008-2020'!N102</f>
        <v>1551647.5292324126</v>
      </c>
      <c r="O102" s="91">
        <f t="shared" si="14"/>
        <v>36200519</v>
      </c>
      <c r="P102" s="12">
        <f>'Bil 1 2008-2020'!P102</f>
        <v>497298</v>
      </c>
      <c r="Q102" s="12">
        <f t="shared" si="15"/>
        <v>36697817</v>
      </c>
      <c r="R102" s="12">
        <f>'Bil 1 2008-2020'!R102</f>
        <v>1063711</v>
      </c>
      <c r="S102" s="12">
        <f t="shared" si="16"/>
        <v>37761528</v>
      </c>
      <c r="T102" s="12">
        <f>'Bil 1 2008-2020'!T102</f>
        <v>1361397</v>
      </c>
      <c r="U102" s="12">
        <f t="shared" si="17"/>
        <v>39122925</v>
      </c>
      <c r="V102" s="12">
        <f>'Bil 1 2008-2020'!V102</f>
        <v>2109794</v>
      </c>
      <c r="W102" s="12">
        <f t="shared" si="18"/>
        <v>41232719</v>
      </c>
      <c r="X102" s="2"/>
      <c r="Z102" s="2"/>
    </row>
    <row r="103" spans="1:26" ht="15">
      <c r="A103" s="10">
        <v>1231</v>
      </c>
      <c r="B103" s="11" t="s">
        <v>199</v>
      </c>
      <c r="C103" s="92">
        <v>21070333.918144993</v>
      </c>
      <c r="D103" s="92">
        <v>1585844</v>
      </c>
      <c r="E103" s="91">
        <f t="shared" si="10"/>
        <v>22656177.918144993</v>
      </c>
      <c r="F103" s="92">
        <v>154592</v>
      </c>
      <c r="G103" s="91">
        <f t="shared" si="11"/>
        <v>22810769.918144993</v>
      </c>
      <c r="H103" s="92">
        <v>386582</v>
      </c>
      <c r="I103" s="91">
        <f t="shared" si="12"/>
        <v>23197351.918144993</v>
      </c>
      <c r="J103" s="91">
        <f>'Bil 1 2008-2020'!K103</f>
        <v>1412580</v>
      </c>
      <c r="K103" s="204">
        <f>'Bil 1 2008-2020'!L103</f>
        <v>15732</v>
      </c>
      <c r="L103" s="252">
        <v>53957</v>
      </c>
      <c r="M103" s="100">
        <f t="shared" si="13"/>
        <v>24625663.918144993</v>
      </c>
      <c r="N103" s="100">
        <f>'Bil 1 2008-2020'!N103</f>
        <v>169461.08185500652</v>
      </c>
      <c r="O103" s="91">
        <f t="shared" si="14"/>
        <v>24795125</v>
      </c>
      <c r="P103" s="12">
        <f>'Bil 1 2008-2020'!P103</f>
        <v>192360</v>
      </c>
      <c r="Q103" s="12">
        <f t="shared" si="15"/>
        <v>24987485</v>
      </c>
      <c r="R103" s="12">
        <f>'Bil 1 2008-2020'!R103</f>
        <v>432839</v>
      </c>
      <c r="S103" s="12">
        <f t="shared" si="16"/>
        <v>25420324</v>
      </c>
      <c r="T103" s="12">
        <f>'Bil 1 2008-2020'!T103</f>
        <v>567426</v>
      </c>
      <c r="U103" s="12">
        <f t="shared" si="17"/>
        <v>25987750</v>
      </c>
      <c r="V103" s="12">
        <f>'Bil 1 2008-2020'!V103</f>
        <v>1106796</v>
      </c>
      <c r="W103" s="12">
        <f t="shared" si="18"/>
        <v>27094546</v>
      </c>
      <c r="X103" s="2"/>
      <c r="Z103" s="2"/>
    </row>
    <row r="104" spans="1:26" ht="15">
      <c r="A104" s="10">
        <v>1233</v>
      </c>
      <c r="B104" s="11" t="s">
        <v>201</v>
      </c>
      <c r="C104" s="92">
        <v>43282010.8073889</v>
      </c>
      <c r="D104" s="92">
        <v>4882766</v>
      </c>
      <c r="E104" s="91">
        <f t="shared" si="10"/>
        <v>48164776.8073889</v>
      </c>
      <c r="F104" s="92">
        <v>758722</v>
      </c>
      <c r="G104" s="91">
        <f t="shared" si="11"/>
        <v>48923498.8073889</v>
      </c>
      <c r="H104" s="92">
        <v>1662775</v>
      </c>
      <c r="I104" s="91">
        <f t="shared" si="12"/>
        <v>50586273.8073889</v>
      </c>
      <c r="J104" s="91">
        <f>'Bil 1 2008-2020'!K104</f>
        <v>4712160</v>
      </c>
      <c r="K104" s="204">
        <f>'Bil 1 2008-2020'!L104</f>
        <v>115224</v>
      </c>
      <c r="L104" s="252">
        <v>273519</v>
      </c>
      <c r="M104" s="100">
        <f t="shared" si="13"/>
        <v>55413657.8073889</v>
      </c>
      <c r="N104" s="100">
        <f>'Bil 1 2008-2020'!N104</f>
        <v>3334000.1926110983</v>
      </c>
      <c r="O104" s="91">
        <f t="shared" si="14"/>
        <v>58747658</v>
      </c>
      <c r="P104" s="12">
        <f>'Bil 1 2008-2020'!P104</f>
        <v>837667</v>
      </c>
      <c r="Q104" s="12">
        <f t="shared" si="15"/>
        <v>59585325</v>
      </c>
      <c r="R104" s="12">
        <f>'Bil 1 2008-2020'!R104</f>
        <v>2364613</v>
      </c>
      <c r="S104" s="12">
        <f t="shared" si="16"/>
        <v>61949938</v>
      </c>
      <c r="T104" s="12">
        <f>'Bil 1 2008-2020'!T104</f>
        <v>2230264</v>
      </c>
      <c r="U104" s="12">
        <f t="shared" si="17"/>
        <v>64180202</v>
      </c>
      <c r="V104" s="12">
        <f>'Bil 1 2008-2020'!V104</f>
        <v>4052307</v>
      </c>
      <c r="W104" s="12">
        <f t="shared" si="18"/>
        <v>68232509</v>
      </c>
      <c r="X104" s="2"/>
      <c r="Z104" s="2"/>
    </row>
    <row r="105" spans="1:26" ht="15">
      <c r="A105" s="10">
        <v>1256</v>
      </c>
      <c r="B105" s="11" t="s">
        <v>203</v>
      </c>
      <c r="C105" s="92">
        <v>18414286.65478443</v>
      </c>
      <c r="D105" s="92">
        <v>2323406</v>
      </c>
      <c r="E105" s="91">
        <f t="shared" si="10"/>
        <v>20737692.65478443</v>
      </c>
      <c r="F105" s="92">
        <v>112913</v>
      </c>
      <c r="G105" s="91">
        <f t="shared" si="11"/>
        <v>20850605.65478443</v>
      </c>
      <c r="H105" s="92">
        <v>138393</v>
      </c>
      <c r="I105" s="91">
        <f t="shared" si="12"/>
        <v>20988998.65478443</v>
      </c>
      <c r="J105" s="91">
        <f>'Bil 1 2008-2020'!K105</f>
        <v>1528274</v>
      </c>
      <c r="K105" s="204">
        <f>'Bil 1 2008-2020'!L105</f>
        <v>52566</v>
      </c>
      <c r="L105" s="252">
        <v>98068</v>
      </c>
      <c r="M105" s="100">
        <f t="shared" si="13"/>
        <v>22569838.65478443</v>
      </c>
      <c r="N105" s="100">
        <f>'Bil 1 2008-2020'!N105</f>
        <v>-130325.65478442982</v>
      </c>
      <c r="O105" s="91">
        <f t="shared" si="14"/>
        <v>22439513</v>
      </c>
      <c r="P105" s="12">
        <f>'Bil 1 2008-2020'!P105</f>
        <v>-253177</v>
      </c>
      <c r="Q105" s="12">
        <f t="shared" si="15"/>
        <v>22186336</v>
      </c>
      <c r="R105" s="12">
        <f>'Bil 1 2008-2020'!R105</f>
        <v>36381</v>
      </c>
      <c r="S105" s="12">
        <f t="shared" si="16"/>
        <v>22222717</v>
      </c>
      <c r="T105" s="12">
        <f>'Bil 1 2008-2020'!T105</f>
        <v>126445</v>
      </c>
      <c r="U105" s="12">
        <f t="shared" si="17"/>
        <v>22349162</v>
      </c>
      <c r="V105" s="12">
        <f>'Bil 1 2008-2020'!V105</f>
        <v>305144</v>
      </c>
      <c r="W105" s="12">
        <f t="shared" si="18"/>
        <v>22654306</v>
      </c>
      <c r="X105" s="2"/>
      <c r="Z105" s="2"/>
    </row>
    <row r="106" spans="1:26" ht="15">
      <c r="A106" s="10">
        <v>1257</v>
      </c>
      <c r="B106" s="11" t="s">
        <v>205</v>
      </c>
      <c r="C106" s="92">
        <v>12718201.303095212</v>
      </c>
      <c r="D106" s="92">
        <v>3600217</v>
      </c>
      <c r="E106" s="91">
        <f t="shared" si="10"/>
        <v>16318418.303095212</v>
      </c>
      <c r="F106" s="92">
        <v>335360</v>
      </c>
      <c r="G106" s="91">
        <f t="shared" si="11"/>
        <v>16653778.303095212</v>
      </c>
      <c r="H106" s="92">
        <v>591819</v>
      </c>
      <c r="I106" s="91">
        <f t="shared" si="12"/>
        <v>17245597.303095214</v>
      </c>
      <c r="J106" s="91">
        <f>'Bil 1 2008-2020'!K106</f>
        <v>944216</v>
      </c>
      <c r="K106" s="204">
        <f>'Bil 1 2008-2020'!L106</f>
        <v>127801</v>
      </c>
      <c r="L106" s="252">
        <v>340513</v>
      </c>
      <c r="M106" s="100">
        <f t="shared" si="13"/>
        <v>18317614.303095214</v>
      </c>
      <c r="N106" s="100">
        <f>'Bil 1 2008-2020'!N106</f>
        <v>-6063.303095214069</v>
      </c>
      <c r="O106" s="91">
        <f t="shared" si="14"/>
        <v>18311551</v>
      </c>
      <c r="P106" s="12">
        <f>'Bil 1 2008-2020'!P106</f>
        <v>-4853</v>
      </c>
      <c r="Q106" s="12">
        <f t="shared" si="15"/>
        <v>18306698</v>
      </c>
      <c r="R106" s="12">
        <f>'Bil 1 2008-2020'!R106</f>
        <v>-223921</v>
      </c>
      <c r="S106" s="12">
        <f t="shared" si="16"/>
        <v>18082777</v>
      </c>
      <c r="T106" s="12">
        <f>'Bil 1 2008-2020'!T106</f>
        <v>279297</v>
      </c>
      <c r="U106" s="12">
        <f t="shared" si="17"/>
        <v>18362074</v>
      </c>
      <c r="V106" s="12">
        <f>'Bil 1 2008-2020'!V106</f>
        <v>110384</v>
      </c>
      <c r="W106" s="12">
        <f t="shared" si="18"/>
        <v>18472458</v>
      </c>
      <c r="X106" s="2"/>
      <c r="Z106" s="2"/>
    </row>
    <row r="107" spans="1:26" ht="15">
      <c r="A107" s="10">
        <v>1260</v>
      </c>
      <c r="B107" s="11" t="s">
        <v>207</v>
      </c>
      <c r="C107" s="92">
        <v>19188911.74459894</v>
      </c>
      <c r="D107" s="92">
        <v>5712694</v>
      </c>
      <c r="E107" s="91">
        <f t="shared" si="10"/>
        <v>24901605.74459894</v>
      </c>
      <c r="F107" s="92">
        <v>225694</v>
      </c>
      <c r="G107" s="91">
        <f t="shared" si="11"/>
        <v>25127299.74459894</v>
      </c>
      <c r="H107" s="92">
        <v>417297</v>
      </c>
      <c r="I107" s="91">
        <f t="shared" si="12"/>
        <v>25544596.74459894</v>
      </c>
      <c r="J107" s="91">
        <f>'Bil 1 2008-2020'!K107</f>
        <v>1467053</v>
      </c>
      <c r="K107" s="204">
        <f>'Bil 1 2008-2020'!L107</f>
        <v>61807</v>
      </c>
      <c r="L107" s="252">
        <v>163083</v>
      </c>
      <c r="M107" s="100">
        <f t="shared" si="13"/>
        <v>27073456.74459894</v>
      </c>
      <c r="N107" s="100">
        <f>'Bil 1 2008-2020'!N107</f>
        <v>122861.25540105999</v>
      </c>
      <c r="O107" s="91">
        <f t="shared" si="14"/>
        <v>27196318</v>
      </c>
      <c r="P107" s="12">
        <f>'Bil 1 2008-2020'!P107</f>
        <v>116698</v>
      </c>
      <c r="Q107" s="12">
        <f t="shared" si="15"/>
        <v>27313016</v>
      </c>
      <c r="R107" s="12">
        <f>'Bil 1 2008-2020'!R107</f>
        <v>-297617</v>
      </c>
      <c r="S107" s="12">
        <f t="shared" si="16"/>
        <v>27015399</v>
      </c>
      <c r="T107" s="12">
        <f>'Bil 1 2008-2020'!T107</f>
        <v>534254</v>
      </c>
      <c r="U107" s="12">
        <f t="shared" si="17"/>
        <v>27549653</v>
      </c>
      <c r="V107" s="12">
        <f>'Bil 1 2008-2020'!V107</f>
        <v>591876</v>
      </c>
      <c r="W107" s="12">
        <f t="shared" si="18"/>
        <v>28141529</v>
      </c>
      <c r="X107" s="2"/>
      <c r="Z107" s="2"/>
    </row>
    <row r="108" spans="1:26" ht="15">
      <c r="A108" s="10">
        <v>1261</v>
      </c>
      <c r="B108" s="11" t="s">
        <v>209</v>
      </c>
      <c r="C108" s="92">
        <v>36812629.05386084</v>
      </c>
      <c r="D108" s="92">
        <v>4747953</v>
      </c>
      <c r="E108" s="91">
        <f t="shared" si="10"/>
        <v>41560582.05386084</v>
      </c>
      <c r="F108" s="92">
        <v>1040291</v>
      </c>
      <c r="G108" s="91">
        <f t="shared" si="11"/>
        <v>42600873.05386084</v>
      </c>
      <c r="H108" s="92">
        <v>1651544</v>
      </c>
      <c r="I108" s="91">
        <f t="shared" si="12"/>
        <v>44252417.05386084</v>
      </c>
      <c r="J108" s="91">
        <f>'Bil 1 2008-2020'!K108</f>
        <v>4070525</v>
      </c>
      <c r="K108" s="204">
        <f>'Bil 1 2008-2020'!L108</f>
        <v>78471</v>
      </c>
      <c r="L108" s="252">
        <v>114668</v>
      </c>
      <c r="M108" s="100">
        <f t="shared" si="13"/>
        <v>48401413.05386084</v>
      </c>
      <c r="N108" s="100">
        <f>'Bil 1 2008-2020'!N108</f>
        <v>1907858.9461391568</v>
      </c>
      <c r="O108" s="91">
        <f t="shared" si="14"/>
        <v>50309272</v>
      </c>
      <c r="P108" s="12">
        <f>'Bil 1 2008-2020'!P108</f>
        <v>890782</v>
      </c>
      <c r="Q108" s="12">
        <f t="shared" si="15"/>
        <v>51200054</v>
      </c>
      <c r="R108" s="12">
        <f>'Bil 1 2008-2020'!R108</f>
        <v>1128921</v>
      </c>
      <c r="S108" s="12">
        <f t="shared" si="16"/>
        <v>52328975</v>
      </c>
      <c r="T108" s="12">
        <f>'Bil 1 2008-2020'!T108</f>
        <v>2114256</v>
      </c>
      <c r="U108" s="12">
        <f t="shared" si="17"/>
        <v>54443231</v>
      </c>
      <c r="V108" s="12">
        <f>'Bil 1 2008-2020'!V108</f>
        <v>2709876</v>
      </c>
      <c r="W108" s="12">
        <f t="shared" si="18"/>
        <v>57153107</v>
      </c>
      <c r="X108" s="2"/>
      <c r="Z108" s="2"/>
    </row>
    <row r="109" spans="1:26" ht="15">
      <c r="A109" s="10">
        <v>1262</v>
      </c>
      <c r="B109" s="11" t="s">
        <v>211</v>
      </c>
      <c r="C109" s="92">
        <v>26529912.810165286</v>
      </c>
      <c r="D109" s="92">
        <v>2231287</v>
      </c>
      <c r="E109" s="91">
        <f t="shared" si="10"/>
        <v>28761199.810165286</v>
      </c>
      <c r="F109" s="92">
        <v>686981</v>
      </c>
      <c r="G109" s="91">
        <f t="shared" si="11"/>
        <v>29448180.810165286</v>
      </c>
      <c r="H109" s="92">
        <v>934171</v>
      </c>
      <c r="I109" s="91">
        <f t="shared" si="12"/>
        <v>30382351.810165286</v>
      </c>
      <c r="J109" s="91">
        <f>'Bil 1 2008-2020'!K109</f>
        <v>2497184</v>
      </c>
      <c r="K109" s="204">
        <f>'Bil 1 2008-2020'!L109</f>
        <v>-44525</v>
      </c>
      <c r="L109" s="252">
        <v>-120558</v>
      </c>
      <c r="M109" s="100">
        <f t="shared" si="13"/>
        <v>32835010.810165286</v>
      </c>
      <c r="N109" s="100">
        <f>'Bil 1 2008-2020'!N109</f>
        <v>1501425.189834714</v>
      </c>
      <c r="O109" s="91">
        <f t="shared" si="14"/>
        <v>34336436</v>
      </c>
      <c r="P109" s="12">
        <f>'Bil 1 2008-2020'!P109</f>
        <v>699322</v>
      </c>
      <c r="Q109" s="12">
        <f t="shared" si="15"/>
        <v>35035758</v>
      </c>
      <c r="R109" s="12">
        <f>'Bil 1 2008-2020'!R109</f>
        <v>1651244</v>
      </c>
      <c r="S109" s="12">
        <f t="shared" si="16"/>
        <v>36687002</v>
      </c>
      <c r="T109" s="12">
        <f>'Bil 1 2008-2020'!T109</f>
        <v>1464257</v>
      </c>
      <c r="U109" s="12">
        <f t="shared" si="17"/>
        <v>38151259</v>
      </c>
      <c r="V109" s="12">
        <f>'Bil 1 2008-2020'!V109</f>
        <v>2493018</v>
      </c>
      <c r="W109" s="12">
        <f t="shared" si="18"/>
        <v>40644277</v>
      </c>
      <c r="X109" s="2"/>
      <c r="Z109" s="2"/>
    </row>
    <row r="110" spans="1:26" ht="15">
      <c r="A110" s="10">
        <v>1263</v>
      </c>
      <c r="B110" s="11" t="s">
        <v>213</v>
      </c>
      <c r="C110" s="92">
        <v>25383255.0871637</v>
      </c>
      <c r="D110" s="92">
        <v>2728611</v>
      </c>
      <c r="E110" s="91">
        <f t="shared" si="10"/>
        <v>28111866.0871637</v>
      </c>
      <c r="F110" s="92">
        <v>535484</v>
      </c>
      <c r="G110" s="91">
        <f t="shared" si="11"/>
        <v>28647350.0871637</v>
      </c>
      <c r="H110" s="92">
        <v>907798</v>
      </c>
      <c r="I110" s="91">
        <f t="shared" si="12"/>
        <v>29555148.0871637</v>
      </c>
      <c r="J110" s="91">
        <f>'Bil 1 2008-2020'!K110</f>
        <v>2308220</v>
      </c>
      <c r="K110" s="204">
        <f>'Bil 1 2008-2020'!L110</f>
        <v>290</v>
      </c>
      <c r="L110" s="252">
        <v>-34196</v>
      </c>
      <c r="M110" s="100">
        <f t="shared" si="13"/>
        <v>31863658.0871637</v>
      </c>
      <c r="N110" s="100">
        <f>'Bil 1 2008-2020'!N110</f>
        <v>997945.9128362983</v>
      </c>
      <c r="O110" s="91">
        <f t="shared" si="14"/>
        <v>32861604</v>
      </c>
      <c r="P110" s="12">
        <f>'Bil 1 2008-2020'!P110</f>
        <v>602647</v>
      </c>
      <c r="Q110" s="12">
        <f t="shared" si="15"/>
        <v>33464251</v>
      </c>
      <c r="R110" s="12">
        <f>'Bil 1 2008-2020'!R110</f>
        <v>973463</v>
      </c>
      <c r="S110" s="12">
        <f t="shared" si="16"/>
        <v>34437714</v>
      </c>
      <c r="T110" s="12">
        <f>'Bil 1 2008-2020'!T110</f>
        <v>1430107</v>
      </c>
      <c r="U110" s="12">
        <f t="shared" si="17"/>
        <v>35867821</v>
      </c>
      <c r="V110" s="12">
        <f>'Bil 1 2008-2020'!V110</f>
        <v>1643763</v>
      </c>
      <c r="W110" s="12">
        <f t="shared" si="18"/>
        <v>37511584</v>
      </c>
      <c r="X110" s="2"/>
      <c r="Z110" s="2"/>
    </row>
    <row r="111" spans="1:26" ht="15">
      <c r="A111" s="10">
        <v>1264</v>
      </c>
      <c r="B111" s="11" t="s">
        <v>215</v>
      </c>
      <c r="C111" s="92">
        <v>19679197.607620478</v>
      </c>
      <c r="D111" s="92">
        <v>4494542</v>
      </c>
      <c r="E111" s="91">
        <f t="shared" si="10"/>
        <v>24173739.607620478</v>
      </c>
      <c r="F111" s="92">
        <v>308625</v>
      </c>
      <c r="G111" s="91">
        <f t="shared" si="11"/>
        <v>24482364.607620478</v>
      </c>
      <c r="H111" s="92">
        <v>548580</v>
      </c>
      <c r="I111" s="91">
        <f t="shared" si="12"/>
        <v>25030944.607620478</v>
      </c>
      <c r="J111" s="91">
        <f>'Bil 1 2008-2020'!K111</f>
        <v>2216633</v>
      </c>
      <c r="K111" s="204">
        <f>'Bil 1 2008-2020'!L111</f>
        <v>36580</v>
      </c>
      <c r="L111" s="252">
        <v>71885</v>
      </c>
      <c r="M111" s="100">
        <f t="shared" si="13"/>
        <v>27284157.607620478</v>
      </c>
      <c r="N111" s="100">
        <f>'Bil 1 2008-2020'!N111</f>
        <v>760143.3923795223</v>
      </c>
      <c r="O111" s="91">
        <f t="shared" si="14"/>
        <v>28044301</v>
      </c>
      <c r="P111" s="12">
        <f>'Bil 1 2008-2020'!P111</f>
        <v>288660</v>
      </c>
      <c r="Q111" s="12">
        <f t="shared" si="15"/>
        <v>28332961</v>
      </c>
      <c r="R111" s="12">
        <f>'Bil 1 2008-2020'!R111</f>
        <v>41741</v>
      </c>
      <c r="S111" s="12">
        <f t="shared" si="16"/>
        <v>28374702</v>
      </c>
      <c r="T111" s="12">
        <f>'Bil 1 2008-2020'!T111</f>
        <v>755440</v>
      </c>
      <c r="U111" s="12">
        <f t="shared" si="17"/>
        <v>29130142</v>
      </c>
      <c r="V111" s="12">
        <f>'Bil 1 2008-2020'!V111</f>
        <v>1184066</v>
      </c>
      <c r="W111" s="12">
        <f t="shared" si="18"/>
        <v>30314208</v>
      </c>
      <c r="X111" s="2"/>
      <c r="Z111" s="2"/>
    </row>
    <row r="112" spans="1:26" ht="15">
      <c r="A112" s="10">
        <v>1265</v>
      </c>
      <c r="B112" s="11" t="s">
        <v>217</v>
      </c>
      <c r="C112" s="92">
        <v>23863236.042999376</v>
      </c>
      <c r="D112" s="92">
        <v>5468309</v>
      </c>
      <c r="E112" s="91">
        <f t="shared" si="10"/>
        <v>29331545.042999376</v>
      </c>
      <c r="F112" s="92">
        <v>852533</v>
      </c>
      <c r="G112" s="91">
        <f t="shared" si="11"/>
        <v>30184078.042999376</v>
      </c>
      <c r="H112" s="92">
        <v>1007131</v>
      </c>
      <c r="I112" s="91">
        <f t="shared" si="12"/>
        <v>31191209.042999376</v>
      </c>
      <c r="J112" s="91">
        <f>'Bil 1 2008-2020'!K112</f>
        <v>4069995</v>
      </c>
      <c r="K112" s="204">
        <f>'Bil 1 2008-2020'!L112</f>
        <v>113172</v>
      </c>
      <c r="L112" s="252">
        <v>410403</v>
      </c>
      <c r="M112" s="100">
        <f t="shared" si="13"/>
        <v>35374376.04299937</v>
      </c>
      <c r="N112" s="100">
        <f>'Bil 1 2008-2020'!N112</f>
        <v>751124.9570006281</v>
      </c>
      <c r="O112" s="91">
        <f t="shared" si="14"/>
        <v>36125501</v>
      </c>
      <c r="P112" s="12">
        <f>'Bil 1 2008-2020'!P112</f>
        <v>-73748</v>
      </c>
      <c r="Q112" s="12">
        <f t="shared" si="15"/>
        <v>36051753</v>
      </c>
      <c r="R112" s="12">
        <f>'Bil 1 2008-2020'!R112</f>
        <v>-186387</v>
      </c>
      <c r="S112" s="12">
        <f t="shared" si="16"/>
        <v>35865366</v>
      </c>
      <c r="T112" s="12">
        <f>'Bil 1 2008-2020'!T112</f>
        <v>669786</v>
      </c>
      <c r="U112" s="12">
        <f t="shared" si="17"/>
        <v>36535152</v>
      </c>
      <c r="V112" s="12">
        <f>'Bil 1 2008-2020'!V112</f>
        <v>1437496</v>
      </c>
      <c r="W112" s="12">
        <f t="shared" si="18"/>
        <v>37972648</v>
      </c>
      <c r="X112" s="2"/>
      <c r="Z112" s="2"/>
    </row>
    <row r="113" spans="1:26" ht="15">
      <c r="A113" s="10">
        <v>1266</v>
      </c>
      <c r="B113" s="11" t="s">
        <v>219</v>
      </c>
      <c r="C113" s="92">
        <v>19412131.324511185</v>
      </c>
      <c r="D113" s="92">
        <v>5027136</v>
      </c>
      <c r="E113" s="91">
        <f t="shared" si="10"/>
        <v>24439267.324511185</v>
      </c>
      <c r="F113" s="92">
        <v>735150</v>
      </c>
      <c r="G113" s="91">
        <f t="shared" si="11"/>
        <v>25174417.324511185</v>
      </c>
      <c r="H113" s="92">
        <v>1015124</v>
      </c>
      <c r="I113" s="91">
        <f t="shared" si="12"/>
        <v>26189541.324511185</v>
      </c>
      <c r="J113" s="91">
        <f>'Bil 1 2008-2020'!K113</f>
        <v>2028197</v>
      </c>
      <c r="K113" s="204">
        <f>'Bil 1 2008-2020'!L113</f>
        <v>96882</v>
      </c>
      <c r="L113" s="252">
        <v>165800</v>
      </c>
      <c r="M113" s="100">
        <f t="shared" si="13"/>
        <v>28314620.324511185</v>
      </c>
      <c r="N113" s="100">
        <f>'Bil 1 2008-2020'!N113</f>
        <v>303309.6754888147</v>
      </c>
      <c r="O113" s="91">
        <f t="shared" si="14"/>
        <v>28617930</v>
      </c>
      <c r="P113" s="12">
        <f>'Bil 1 2008-2020'!P113</f>
        <v>-453985</v>
      </c>
      <c r="Q113" s="12">
        <f t="shared" si="15"/>
        <v>28163945</v>
      </c>
      <c r="R113" s="12">
        <f>'Bil 1 2008-2020'!R113</f>
        <v>939944</v>
      </c>
      <c r="S113" s="12">
        <f t="shared" si="16"/>
        <v>29103889</v>
      </c>
      <c r="T113" s="12">
        <f>'Bil 1 2008-2020'!T113</f>
        <v>709944</v>
      </c>
      <c r="U113" s="12">
        <f t="shared" si="17"/>
        <v>29813833</v>
      </c>
      <c r="V113" s="12">
        <f>'Bil 1 2008-2020'!V113</f>
        <v>882925</v>
      </c>
      <c r="W113" s="12">
        <f t="shared" si="18"/>
        <v>30696758</v>
      </c>
      <c r="X113" s="2"/>
      <c r="Z113" s="2"/>
    </row>
    <row r="114" spans="1:26" ht="15">
      <c r="A114" s="10">
        <v>1267</v>
      </c>
      <c r="B114" s="11" t="s">
        <v>221</v>
      </c>
      <c r="C114" s="92">
        <v>19781506.58174692</v>
      </c>
      <c r="D114" s="92">
        <v>5748930</v>
      </c>
      <c r="E114" s="91">
        <f t="shared" si="10"/>
        <v>25530436.58174692</v>
      </c>
      <c r="F114" s="92">
        <v>576016</v>
      </c>
      <c r="G114" s="91">
        <f t="shared" si="11"/>
        <v>26106452.58174692</v>
      </c>
      <c r="H114" s="92">
        <v>631633</v>
      </c>
      <c r="I114" s="91">
        <f t="shared" si="12"/>
        <v>26738085.58174692</v>
      </c>
      <c r="J114" s="91">
        <f>'Bil 1 2008-2020'!K114</f>
        <v>1984356</v>
      </c>
      <c r="K114" s="204">
        <f>'Bil 1 2008-2020'!L114</f>
        <v>152154</v>
      </c>
      <c r="L114" s="252">
        <v>373771</v>
      </c>
      <c r="M114" s="100">
        <f t="shared" si="13"/>
        <v>28874595.58174692</v>
      </c>
      <c r="N114" s="100">
        <f>'Bil 1 2008-2020'!N114</f>
        <v>746354.418253079</v>
      </c>
      <c r="O114" s="91">
        <f t="shared" si="14"/>
        <v>29620950</v>
      </c>
      <c r="P114" s="12">
        <f>'Bil 1 2008-2020'!P114</f>
        <v>224436</v>
      </c>
      <c r="Q114" s="12">
        <f t="shared" si="15"/>
        <v>29845386</v>
      </c>
      <c r="R114" s="12">
        <f>'Bil 1 2008-2020'!R114</f>
        <v>633226</v>
      </c>
      <c r="S114" s="12">
        <f t="shared" si="16"/>
        <v>30478612</v>
      </c>
      <c r="T114" s="12">
        <f>'Bil 1 2008-2020'!T114</f>
        <v>810764</v>
      </c>
      <c r="U114" s="12">
        <f t="shared" si="17"/>
        <v>31289376</v>
      </c>
      <c r="V114" s="12">
        <f>'Bil 1 2008-2020'!V114</f>
        <v>1345656</v>
      </c>
      <c r="W114" s="12">
        <f t="shared" si="18"/>
        <v>32635032</v>
      </c>
      <c r="X114" s="2"/>
      <c r="Z114" s="2"/>
    </row>
    <row r="115" spans="1:26" ht="15">
      <c r="A115" s="10">
        <v>1270</v>
      </c>
      <c r="B115" s="11" t="s">
        <v>223</v>
      </c>
      <c r="C115" s="92">
        <v>16944757.75369549</v>
      </c>
      <c r="D115" s="92">
        <v>4491262</v>
      </c>
      <c r="E115" s="91">
        <f t="shared" si="10"/>
        <v>21436019.75369549</v>
      </c>
      <c r="F115" s="92">
        <v>441131</v>
      </c>
      <c r="G115" s="91">
        <f t="shared" si="11"/>
        <v>21877150.75369549</v>
      </c>
      <c r="H115" s="92">
        <v>1171461</v>
      </c>
      <c r="I115" s="91">
        <f t="shared" si="12"/>
        <v>23048611.75369549</v>
      </c>
      <c r="J115" s="91">
        <f>'Bil 1 2008-2020'!K115</f>
        <v>2460535</v>
      </c>
      <c r="K115" s="204">
        <f>'Bil 1 2008-2020'!L115</f>
        <v>60557</v>
      </c>
      <c r="L115" s="252">
        <v>167674</v>
      </c>
      <c r="M115" s="100">
        <f t="shared" si="13"/>
        <v>25569703.75369549</v>
      </c>
      <c r="N115" s="100">
        <f>'Bil 1 2008-2020'!N115</f>
        <v>385080.2463045083</v>
      </c>
      <c r="O115" s="91">
        <f t="shared" si="14"/>
        <v>25954784</v>
      </c>
      <c r="P115" s="12">
        <f>'Bil 1 2008-2020'!P115</f>
        <v>-246333</v>
      </c>
      <c r="Q115" s="12">
        <f t="shared" si="15"/>
        <v>25708451</v>
      </c>
      <c r="R115" s="12">
        <f>'Bil 1 2008-2020'!R115</f>
        <v>846241</v>
      </c>
      <c r="S115" s="12">
        <f t="shared" si="16"/>
        <v>26554692</v>
      </c>
      <c r="T115" s="12">
        <f>'Bil 1 2008-2020'!T115</f>
        <v>551195</v>
      </c>
      <c r="U115" s="12">
        <f t="shared" si="17"/>
        <v>27105887</v>
      </c>
      <c r="V115" s="12">
        <f>'Bil 1 2008-2020'!V115</f>
        <v>864790</v>
      </c>
      <c r="W115" s="12">
        <f t="shared" si="18"/>
        <v>27970677</v>
      </c>
      <c r="X115" s="2"/>
      <c r="Z115" s="2"/>
    </row>
    <row r="116" spans="1:26" ht="15">
      <c r="A116" s="10">
        <v>1272</v>
      </c>
      <c r="B116" s="11" t="s">
        <v>225</v>
      </c>
      <c r="C116" s="92">
        <v>16142230.216391949</v>
      </c>
      <c r="D116" s="92">
        <v>3081465</v>
      </c>
      <c r="E116" s="91">
        <f t="shared" si="10"/>
        <v>19223695.21639195</v>
      </c>
      <c r="F116" s="92">
        <v>181090</v>
      </c>
      <c r="G116" s="91">
        <f t="shared" si="11"/>
        <v>19404785.21639195</v>
      </c>
      <c r="H116" s="92">
        <v>274202</v>
      </c>
      <c r="I116" s="91">
        <f t="shared" si="12"/>
        <v>19678987.21639195</v>
      </c>
      <c r="J116" s="91">
        <f>'Bil 1 2008-2020'!K116</f>
        <v>2194948</v>
      </c>
      <c r="K116" s="204">
        <f>'Bil 1 2008-2020'!L116</f>
        <v>119379</v>
      </c>
      <c r="L116" s="252">
        <v>208329</v>
      </c>
      <c r="M116" s="100">
        <f t="shared" si="13"/>
        <v>21993314.21639195</v>
      </c>
      <c r="N116" s="100">
        <f>'Bil 1 2008-2020'!N116</f>
        <v>329751.78360804915</v>
      </c>
      <c r="O116" s="91">
        <f t="shared" si="14"/>
        <v>22323066</v>
      </c>
      <c r="P116" s="12">
        <f>'Bil 1 2008-2020'!P116</f>
        <v>-67206</v>
      </c>
      <c r="Q116" s="12">
        <f t="shared" si="15"/>
        <v>22255860</v>
      </c>
      <c r="R116" s="12">
        <f>'Bil 1 2008-2020'!R116</f>
        <v>-1425686</v>
      </c>
      <c r="S116" s="12">
        <f t="shared" si="16"/>
        <v>20830174</v>
      </c>
      <c r="T116" s="12">
        <f>'Bil 1 2008-2020'!T116</f>
        <v>275836</v>
      </c>
      <c r="U116" s="12">
        <f t="shared" si="17"/>
        <v>21106010</v>
      </c>
      <c r="V116" s="12">
        <f>'Bil 1 2008-2020'!V116</f>
        <v>476693</v>
      </c>
      <c r="W116" s="12">
        <f t="shared" si="18"/>
        <v>21582703</v>
      </c>
      <c r="X116" s="2"/>
      <c r="Z116" s="2"/>
    </row>
    <row r="117" spans="1:26" ht="15">
      <c r="A117" s="10">
        <v>1273</v>
      </c>
      <c r="B117" s="11" t="s">
        <v>227</v>
      </c>
      <c r="C117" s="92">
        <v>16753426.685199283</v>
      </c>
      <c r="D117" s="92">
        <v>2803829</v>
      </c>
      <c r="E117" s="91">
        <f t="shared" si="10"/>
        <v>19557255.685199283</v>
      </c>
      <c r="F117" s="92">
        <v>249690</v>
      </c>
      <c r="G117" s="91">
        <f t="shared" si="11"/>
        <v>19806945.685199283</v>
      </c>
      <c r="H117" s="92">
        <v>206765</v>
      </c>
      <c r="I117" s="91">
        <f t="shared" si="12"/>
        <v>20013710.685199283</v>
      </c>
      <c r="J117" s="91">
        <f>'Bil 1 2008-2020'!K117</f>
        <v>2455600</v>
      </c>
      <c r="K117" s="204">
        <f>'Bil 1 2008-2020'!L117</f>
        <v>-405</v>
      </c>
      <c r="L117" s="252">
        <v>-1795</v>
      </c>
      <c r="M117" s="100">
        <f t="shared" si="13"/>
        <v>22468905.685199283</v>
      </c>
      <c r="N117" s="100">
        <f>'Bil 1 2008-2020'!N117</f>
        <v>-40728.68519928306</v>
      </c>
      <c r="O117" s="91">
        <f t="shared" si="14"/>
        <v>22428177</v>
      </c>
      <c r="P117" s="12">
        <f>'Bil 1 2008-2020'!P117</f>
        <v>-492377</v>
      </c>
      <c r="Q117" s="12">
        <f t="shared" si="15"/>
        <v>21935800</v>
      </c>
      <c r="R117" s="12">
        <f>'Bil 1 2008-2020'!R117</f>
        <v>-473817</v>
      </c>
      <c r="S117" s="12">
        <f t="shared" si="16"/>
        <v>21461983</v>
      </c>
      <c r="T117" s="12">
        <f>'Bil 1 2008-2020'!T117</f>
        <v>266933</v>
      </c>
      <c r="U117" s="12">
        <f t="shared" si="17"/>
        <v>21728916</v>
      </c>
      <c r="V117" s="12">
        <f>'Bil 1 2008-2020'!V117</f>
        <v>422394</v>
      </c>
      <c r="W117" s="12">
        <f t="shared" si="18"/>
        <v>22151310</v>
      </c>
      <c r="X117" s="2"/>
      <c r="Z117" s="2"/>
    </row>
    <row r="118" spans="1:26" ht="15">
      <c r="A118" s="10">
        <v>1275</v>
      </c>
      <c r="B118" s="11" t="s">
        <v>229</v>
      </c>
      <c r="C118" s="92">
        <v>9181233.911866685</v>
      </c>
      <c r="D118" s="92">
        <v>1619686</v>
      </c>
      <c r="E118" s="91">
        <f t="shared" si="10"/>
        <v>10800919.911866685</v>
      </c>
      <c r="F118" s="92">
        <v>190450</v>
      </c>
      <c r="G118" s="91">
        <f t="shared" si="11"/>
        <v>10991369.911866685</v>
      </c>
      <c r="H118" s="92">
        <v>113164</v>
      </c>
      <c r="I118" s="91">
        <f t="shared" si="12"/>
        <v>11104533.911866685</v>
      </c>
      <c r="J118" s="91">
        <f>'Bil 1 2008-2020'!K118</f>
        <v>460107</v>
      </c>
      <c r="K118" s="204">
        <f>'Bil 1 2008-2020'!L118</f>
        <v>-4445</v>
      </c>
      <c r="L118" s="252">
        <v>36334</v>
      </c>
      <c r="M118" s="100">
        <f t="shared" si="13"/>
        <v>11560195.911866685</v>
      </c>
      <c r="N118" s="100">
        <f>'Bil 1 2008-2020'!N118</f>
        <v>-114623.91186668538</v>
      </c>
      <c r="O118" s="91">
        <f t="shared" si="14"/>
        <v>11445572</v>
      </c>
      <c r="P118" s="12">
        <f>'Bil 1 2008-2020'!P118</f>
        <v>-54030</v>
      </c>
      <c r="Q118" s="12">
        <f t="shared" si="15"/>
        <v>11391542</v>
      </c>
      <c r="R118" s="12">
        <f>'Bil 1 2008-2020'!R118</f>
        <v>105392</v>
      </c>
      <c r="S118" s="12">
        <f t="shared" si="16"/>
        <v>11496934</v>
      </c>
      <c r="T118" s="12">
        <f>'Bil 1 2008-2020'!T118</f>
        <v>65627</v>
      </c>
      <c r="U118" s="12">
        <f t="shared" si="17"/>
        <v>11562561</v>
      </c>
      <c r="V118" s="12">
        <f>'Bil 1 2008-2020'!V118</f>
        <v>194176</v>
      </c>
      <c r="W118" s="12">
        <f t="shared" si="18"/>
        <v>11756737</v>
      </c>
      <c r="X118" s="2"/>
      <c r="Z118" s="2"/>
    </row>
    <row r="119" spans="1:26" ht="15">
      <c r="A119" s="10">
        <v>1276</v>
      </c>
      <c r="B119" s="11" t="s">
        <v>231</v>
      </c>
      <c r="C119" s="92">
        <v>21588522.228655558</v>
      </c>
      <c r="D119" s="92">
        <v>5957688</v>
      </c>
      <c r="E119" s="91">
        <f t="shared" si="10"/>
        <v>27546210.228655558</v>
      </c>
      <c r="F119" s="92">
        <v>692911</v>
      </c>
      <c r="G119" s="91">
        <f t="shared" si="11"/>
        <v>28239121.228655558</v>
      </c>
      <c r="H119" s="92">
        <v>632616</v>
      </c>
      <c r="I119" s="91">
        <f t="shared" si="12"/>
        <v>28871737.228655558</v>
      </c>
      <c r="J119" s="91">
        <f>'Bil 1 2008-2020'!K119</f>
        <v>1138664</v>
      </c>
      <c r="K119" s="204">
        <f>'Bil 1 2008-2020'!L119</f>
        <v>146351</v>
      </c>
      <c r="L119" s="252">
        <v>367265</v>
      </c>
      <c r="M119" s="100">
        <f t="shared" si="13"/>
        <v>30156752.228655558</v>
      </c>
      <c r="N119" s="100">
        <f>'Bil 1 2008-2020'!N119</f>
        <v>-321070.2286555581</v>
      </c>
      <c r="O119" s="91">
        <f t="shared" si="14"/>
        <v>29835682</v>
      </c>
      <c r="P119" s="12">
        <f>'Bil 1 2008-2020'!P119</f>
        <v>298191</v>
      </c>
      <c r="Q119" s="12">
        <f t="shared" si="15"/>
        <v>30133873</v>
      </c>
      <c r="R119" s="12">
        <f>'Bil 1 2008-2020'!R119</f>
        <v>415685</v>
      </c>
      <c r="S119" s="12">
        <f t="shared" si="16"/>
        <v>30549558</v>
      </c>
      <c r="T119" s="12">
        <f>'Bil 1 2008-2020'!T119</f>
        <v>470346</v>
      </c>
      <c r="U119" s="12">
        <f t="shared" si="17"/>
        <v>31019904</v>
      </c>
      <c r="V119" s="12">
        <f>'Bil 1 2008-2020'!V119</f>
        <v>485470</v>
      </c>
      <c r="W119" s="12">
        <f t="shared" si="18"/>
        <v>31505374</v>
      </c>
      <c r="X119" s="2"/>
      <c r="Z119" s="2"/>
    </row>
    <row r="120" spans="1:26" ht="15">
      <c r="A120" s="10">
        <v>1277</v>
      </c>
      <c r="B120" s="11" t="s">
        <v>233</v>
      </c>
      <c r="C120" s="92">
        <v>18854082.374730576</v>
      </c>
      <c r="D120" s="92">
        <v>4563464</v>
      </c>
      <c r="E120" s="91">
        <f t="shared" si="10"/>
        <v>23417546.374730576</v>
      </c>
      <c r="F120" s="92">
        <v>195993</v>
      </c>
      <c r="G120" s="91">
        <f t="shared" si="11"/>
        <v>23613539.374730576</v>
      </c>
      <c r="H120" s="92">
        <v>296548</v>
      </c>
      <c r="I120" s="91">
        <f t="shared" si="12"/>
        <v>23910087.374730576</v>
      </c>
      <c r="J120" s="91">
        <f>'Bil 1 2008-2020'!K120</f>
        <v>1726178</v>
      </c>
      <c r="K120" s="204">
        <f>'Bil 1 2008-2020'!L120</f>
        <v>88809</v>
      </c>
      <c r="L120" s="252">
        <v>101877</v>
      </c>
      <c r="M120" s="100">
        <f t="shared" si="13"/>
        <v>25725074.374730576</v>
      </c>
      <c r="N120" s="100">
        <f>'Bil 1 2008-2020'!N120</f>
        <v>218044.62526942417</v>
      </c>
      <c r="O120" s="91">
        <f t="shared" si="14"/>
        <v>25943119</v>
      </c>
      <c r="P120" s="12">
        <f>'Bil 1 2008-2020'!P120</f>
        <v>165779</v>
      </c>
      <c r="Q120" s="12">
        <f t="shared" si="15"/>
        <v>26108898</v>
      </c>
      <c r="R120" s="12">
        <f>'Bil 1 2008-2020'!R120</f>
        <v>-211795</v>
      </c>
      <c r="S120" s="12">
        <f t="shared" si="16"/>
        <v>25897103</v>
      </c>
      <c r="T120" s="12">
        <f>'Bil 1 2008-2020'!T120</f>
        <v>459377</v>
      </c>
      <c r="U120" s="12">
        <f t="shared" si="17"/>
        <v>26356480</v>
      </c>
      <c r="V120" s="12">
        <f>'Bil 1 2008-2020'!V120</f>
        <v>657802</v>
      </c>
      <c r="W120" s="12">
        <f t="shared" si="18"/>
        <v>27014282</v>
      </c>
      <c r="X120" s="2"/>
      <c r="Z120" s="2"/>
    </row>
    <row r="121" spans="1:26" ht="15">
      <c r="A121" s="10">
        <v>1278</v>
      </c>
      <c r="B121" s="11" t="s">
        <v>235</v>
      </c>
      <c r="C121" s="92">
        <v>18916530.709586978</v>
      </c>
      <c r="D121" s="92">
        <v>5552236</v>
      </c>
      <c r="E121" s="91">
        <f t="shared" si="10"/>
        <v>24468766.709586978</v>
      </c>
      <c r="F121" s="92">
        <v>1002716</v>
      </c>
      <c r="G121" s="91">
        <f t="shared" si="11"/>
        <v>25471482.709586978</v>
      </c>
      <c r="H121" s="92">
        <v>1381846</v>
      </c>
      <c r="I121" s="91">
        <f t="shared" si="12"/>
        <v>26853328.709586978</v>
      </c>
      <c r="J121" s="91">
        <f>'Bil 1 2008-2020'!K121</f>
        <v>3796067</v>
      </c>
      <c r="K121" s="204">
        <f>'Bil 1 2008-2020'!L121</f>
        <v>241392</v>
      </c>
      <c r="L121" s="252">
        <v>771761</v>
      </c>
      <c r="M121" s="100">
        <f t="shared" si="13"/>
        <v>30890787.709586978</v>
      </c>
      <c r="N121" s="100">
        <f>'Bil 1 2008-2020'!N121</f>
        <v>2418802.290413022</v>
      </c>
      <c r="O121" s="91">
        <f t="shared" si="14"/>
        <v>33309590</v>
      </c>
      <c r="P121" s="12">
        <f>'Bil 1 2008-2020'!P121</f>
        <v>765370</v>
      </c>
      <c r="Q121" s="12">
        <f t="shared" si="15"/>
        <v>34074960</v>
      </c>
      <c r="R121" s="12">
        <f>'Bil 1 2008-2020'!R121</f>
        <v>1989226</v>
      </c>
      <c r="S121" s="12">
        <f t="shared" si="16"/>
        <v>36064186</v>
      </c>
      <c r="T121" s="12">
        <f>'Bil 1 2008-2020'!T121</f>
        <v>1879276</v>
      </c>
      <c r="U121" s="12">
        <f t="shared" si="17"/>
        <v>37943462</v>
      </c>
      <c r="V121" s="12">
        <f>'Bil 1 2008-2020'!V121</f>
        <v>3008989</v>
      </c>
      <c r="W121" s="12">
        <f t="shared" si="18"/>
        <v>40952451</v>
      </c>
      <c r="X121" s="2"/>
      <c r="Z121" s="2"/>
    </row>
    <row r="122" spans="1:26" ht="15">
      <c r="A122" s="10">
        <v>1280</v>
      </c>
      <c r="B122" s="11" t="s">
        <v>237</v>
      </c>
      <c r="C122" s="92">
        <v>372403337.13228405</v>
      </c>
      <c r="D122" s="92">
        <v>17016752</v>
      </c>
      <c r="E122" s="91">
        <f t="shared" si="10"/>
        <v>389420089.13228405</v>
      </c>
      <c r="F122" s="92">
        <v>54807</v>
      </c>
      <c r="G122" s="91">
        <f t="shared" si="11"/>
        <v>389474896.13228405</v>
      </c>
      <c r="H122" s="92">
        <v>6837189</v>
      </c>
      <c r="I122" s="91">
        <f t="shared" si="12"/>
        <v>396312085.13228405</v>
      </c>
      <c r="J122" s="91">
        <f>'Bil 1 2008-2020'!K122</f>
        <v>16126483</v>
      </c>
      <c r="K122" s="204">
        <f>'Bil 1 2008-2020'!L122</f>
        <v>-66004</v>
      </c>
      <c r="L122" s="252">
        <v>-67022</v>
      </c>
      <c r="M122" s="100">
        <f t="shared" si="13"/>
        <v>412372564.13228405</v>
      </c>
      <c r="N122" s="100">
        <f>'Bil 1 2008-2020'!N122</f>
        <v>-6377790.132284045</v>
      </c>
      <c r="O122" s="91">
        <f t="shared" si="14"/>
        <v>405994774</v>
      </c>
      <c r="P122" s="12">
        <f>'Bil 1 2008-2020'!P122</f>
        <v>3744785</v>
      </c>
      <c r="Q122" s="12">
        <f t="shared" si="15"/>
        <v>409739559</v>
      </c>
      <c r="R122" s="12">
        <f>'Bil 1 2008-2020'!R122</f>
        <v>9798115</v>
      </c>
      <c r="S122" s="12">
        <f t="shared" si="16"/>
        <v>419537674</v>
      </c>
      <c r="T122" s="12">
        <f>'Bil 1 2008-2020'!T122</f>
        <v>9518514</v>
      </c>
      <c r="U122" s="12">
        <f t="shared" si="17"/>
        <v>429056188</v>
      </c>
      <c r="V122" s="12">
        <f>'Bil 1 2008-2020'!V122</f>
        <v>15107741</v>
      </c>
      <c r="W122" s="12">
        <f t="shared" si="18"/>
        <v>444163929</v>
      </c>
      <c r="X122" s="2"/>
      <c r="Z122" s="2"/>
    </row>
    <row r="123" spans="1:26" ht="15">
      <c r="A123" s="10">
        <v>1281</v>
      </c>
      <c r="B123" s="11" t="s">
        <v>239</v>
      </c>
      <c r="C123" s="92">
        <v>139776646.3523102</v>
      </c>
      <c r="D123" s="92">
        <v>11549433</v>
      </c>
      <c r="E123" s="91">
        <f t="shared" si="10"/>
        <v>151326079.3523102</v>
      </c>
      <c r="F123" s="92">
        <v>1150535</v>
      </c>
      <c r="G123" s="91">
        <f t="shared" si="11"/>
        <v>152476614.3523102</v>
      </c>
      <c r="H123" s="92">
        <v>3875679</v>
      </c>
      <c r="I123" s="91">
        <f t="shared" si="12"/>
        <v>156352293.3523102</v>
      </c>
      <c r="J123" s="91">
        <f>'Bil 1 2008-2020'!K123</f>
        <v>9087146</v>
      </c>
      <c r="K123" s="204">
        <f>'Bil 1 2008-2020'!L123</f>
        <v>-35083</v>
      </c>
      <c r="L123" s="252">
        <v>-90062</v>
      </c>
      <c r="M123" s="100">
        <f t="shared" si="13"/>
        <v>165404356.3523102</v>
      </c>
      <c r="N123" s="100">
        <f>'Bil 1 2008-2020'!N123</f>
        <v>849155.6476897895</v>
      </c>
      <c r="O123" s="91">
        <f t="shared" si="14"/>
        <v>166253512</v>
      </c>
      <c r="P123" s="12">
        <f>'Bil 1 2008-2020'!P123</f>
        <v>1902508</v>
      </c>
      <c r="Q123" s="12">
        <f t="shared" si="15"/>
        <v>168156020</v>
      </c>
      <c r="R123" s="12">
        <f>'Bil 1 2008-2020'!R123</f>
        <v>3480450</v>
      </c>
      <c r="S123" s="12">
        <f t="shared" si="16"/>
        <v>171636470</v>
      </c>
      <c r="T123" s="12">
        <f>'Bil 1 2008-2020'!T123</f>
        <v>5454112</v>
      </c>
      <c r="U123" s="12">
        <f t="shared" si="17"/>
        <v>177090582</v>
      </c>
      <c r="V123" s="12">
        <f>'Bil 1 2008-2020'!V123</f>
        <v>8321406</v>
      </c>
      <c r="W123" s="12">
        <f t="shared" si="18"/>
        <v>185411988</v>
      </c>
      <c r="X123" s="2"/>
      <c r="Z123" s="2"/>
    </row>
    <row r="124" spans="1:26" ht="15">
      <c r="A124" s="10">
        <v>1282</v>
      </c>
      <c r="B124" s="11" t="s">
        <v>241</v>
      </c>
      <c r="C124" s="92">
        <v>53574027.86691413</v>
      </c>
      <c r="D124" s="92">
        <v>4890813</v>
      </c>
      <c r="E124" s="91">
        <f t="shared" si="10"/>
        <v>58464840.86691413</v>
      </c>
      <c r="F124" s="92">
        <v>2172535</v>
      </c>
      <c r="G124" s="91">
        <f t="shared" si="11"/>
        <v>60637375.86691413</v>
      </c>
      <c r="H124" s="92">
        <v>1016442</v>
      </c>
      <c r="I124" s="91">
        <f t="shared" si="12"/>
        <v>61653817.86691413</v>
      </c>
      <c r="J124" s="91">
        <f>'Bil 1 2008-2020'!K124</f>
        <v>4506736</v>
      </c>
      <c r="K124" s="204">
        <f>'Bil 1 2008-2020'!L124</f>
        <v>95359</v>
      </c>
      <c r="L124" s="252">
        <v>171332</v>
      </c>
      <c r="M124" s="100">
        <f t="shared" si="13"/>
        <v>66255912.86691413</v>
      </c>
      <c r="N124" s="100">
        <f>'Bil 1 2008-2020'!N124</f>
        <v>-845989.8669141307</v>
      </c>
      <c r="O124" s="91">
        <f t="shared" si="14"/>
        <v>65409923</v>
      </c>
      <c r="P124" s="12">
        <f>'Bil 1 2008-2020'!P124</f>
        <v>1161386</v>
      </c>
      <c r="Q124" s="12">
        <f t="shared" si="15"/>
        <v>66571309</v>
      </c>
      <c r="R124" s="12">
        <f>'Bil 1 2008-2020'!R124</f>
        <v>1568670</v>
      </c>
      <c r="S124" s="12">
        <f t="shared" si="16"/>
        <v>68139979</v>
      </c>
      <c r="T124" s="12">
        <f>'Bil 1 2008-2020'!T124</f>
        <v>2350451</v>
      </c>
      <c r="U124" s="12">
        <f t="shared" si="17"/>
        <v>70490430</v>
      </c>
      <c r="V124" s="12">
        <f>'Bil 1 2008-2020'!V124</f>
        <v>2461761</v>
      </c>
      <c r="W124" s="12">
        <f t="shared" si="18"/>
        <v>72952191</v>
      </c>
      <c r="X124" s="2"/>
      <c r="Z124" s="2"/>
    </row>
    <row r="125" spans="1:26" ht="15">
      <c r="A125" s="10">
        <v>1283</v>
      </c>
      <c r="B125" s="11" t="s">
        <v>243</v>
      </c>
      <c r="C125" s="92">
        <v>165755153.65257323</v>
      </c>
      <c r="D125" s="92">
        <v>13914597</v>
      </c>
      <c r="E125" s="91">
        <f t="shared" si="10"/>
        <v>179669750.65257323</v>
      </c>
      <c r="F125" s="92">
        <v>1878890</v>
      </c>
      <c r="G125" s="91">
        <f t="shared" si="11"/>
        <v>181548640.65257323</v>
      </c>
      <c r="H125" s="92">
        <v>3781901</v>
      </c>
      <c r="I125" s="91">
        <f t="shared" si="12"/>
        <v>185330541.65257323</v>
      </c>
      <c r="J125" s="91">
        <f>'Bil 1 2008-2020'!K125</f>
        <v>11420731</v>
      </c>
      <c r="K125" s="204">
        <f>'Bil 1 2008-2020'!L125</f>
        <v>17834</v>
      </c>
      <c r="L125" s="252">
        <v>327031</v>
      </c>
      <c r="M125" s="100">
        <f t="shared" si="13"/>
        <v>196769106.65257323</v>
      </c>
      <c r="N125" s="100">
        <f>'Bil 1 2008-2020'!N125</f>
        <v>-902615.6525732279</v>
      </c>
      <c r="O125" s="91">
        <f t="shared" si="14"/>
        <v>195866491</v>
      </c>
      <c r="P125" s="12">
        <f>'Bil 1 2008-2020'!P125</f>
        <v>2325377</v>
      </c>
      <c r="Q125" s="12">
        <f t="shared" si="15"/>
        <v>198191868</v>
      </c>
      <c r="R125" s="12">
        <f>'Bil 1 2008-2020'!R125</f>
        <v>4479899</v>
      </c>
      <c r="S125" s="12">
        <f t="shared" si="16"/>
        <v>202671767</v>
      </c>
      <c r="T125" s="12">
        <f>'Bil 1 2008-2020'!T125</f>
        <v>5807119</v>
      </c>
      <c r="U125" s="12">
        <f t="shared" si="17"/>
        <v>208478886</v>
      </c>
      <c r="V125" s="12">
        <f>'Bil 1 2008-2020'!V125</f>
        <v>8372329</v>
      </c>
      <c r="W125" s="12">
        <f t="shared" si="18"/>
        <v>216851215</v>
      </c>
      <c r="X125" s="2"/>
      <c r="Z125" s="2"/>
    </row>
    <row r="126" spans="1:26" ht="15">
      <c r="A126" s="10">
        <v>1284</v>
      </c>
      <c r="B126" s="11" t="s">
        <v>245</v>
      </c>
      <c r="C126" s="92">
        <v>32021380.21360161</v>
      </c>
      <c r="D126" s="92">
        <v>5823779</v>
      </c>
      <c r="E126" s="91">
        <f t="shared" si="10"/>
        <v>37845159.21360161</v>
      </c>
      <c r="F126" s="92">
        <v>557294</v>
      </c>
      <c r="G126" s="91">
        <f t="shared" si="11"/>
        <v>38402453.21360161</v>
      </c>
      <c r="H126" s="92">
        <v>1252504</v>
      </c>
      <c r="I126" s="91">
        <f t="shared" si="12"/>
        <v>39654957.21360161</v>
      </c>
      <c r="J126" s="91">
        <f>'Bil 1 2008-2020'!K126</f>
        <v>4014313</v>
      </c>
      <c r="K126" s="204">
        <f>'Bil 1 2008-2020'!L126</f>
        <v>227119</v>
      </c>
      <c r="L126" s="252">
        <v>517668</v>
      </c>
      <c r="M126" s="100">
        <f t="shared" si="13"/>
        <v>43896389.21360161</v>
      </c>
      <c r="N126" s="100">
        <f>'Bil 1 2008-2020'!N126</f>
        <v>2246100.7863983884</v>
      </c>
      <c r="O126" s="91">
        <f t="shared" si="14"/>
        <v>46142490</v>
      </c>
      <c r="P126" s="12">
        <f>'Bil 1 2008-2020'!P126</f>
        <v>662694</v>
      </c>
      <c r="Q126" s="12">
        <f t="shared" si="15"/>
        <v>46805184</v>
      </c>
      <c r="R126" s="12">
        <f>'Bil 1 2008-2020'!R126</f>
        <v>1263559</v>
      </c>
      <c r="S126" s="12">
        <f t="shared" si="16"/>
        <v>48068743</v>
      </c>
      <c r="T126" s="12">
        <f>'Bil 1 2008-2020'!T126</f>
        <v>2035322</v>
      </c>
      <c r="U126" s="12">
        <f t="shared" si="17"/>
        <v>50104065</v>
      </c>
      <c r="V126" s="12">
        <f>'Bil 1 2008-2020'!V126</f>
        <v>3084585</v>
      </c>
      <c r="W126" s="12">
        <f t="shared" si="18"/>
        <v>53188650</v>
      </c>
      <c r="X126" s="2"/>
      <c r="Z126" s="2"/>
    </row>
    <row r="127" spans="1:26" ht="15">
      <c r="A127" s="10">
        <v>1285</v>
      </c>
      <c r="B127" s="11" t="s">
        <v>247</v>
      </c>
      <c r="C127" s="92">
        <v>40728272.51815478</v>
      </c>
      <c r="D127" s="92">
        <v>6318088</v>
      </c>
      <c r="E127" s="91">
        <f t="shared" si="10"/>
        <v>47046360.51815478</v>
      </c>
      <c r="F127" s="92">
        <v>1052383</v>
      </c>
      <c r="G127" s="91">
        <f t="shared" si="11"/>
        <v>48098743.51815478</v>
      </c>
      <c r="H127" s="92">
        <v>997402</v>
      </c>
      <c r="I127" s="91">
        <f t="shared" si="12"/>
        <v>49096145.51815478</v>
      </c>
      <c r="J127" s="91">
        <f>'Bil 1 2008-2020'!K127</f>
        <v>3754819</v>
      </c>
      <c r="K127" s="204">
        <f>'Bil 1 2008-2020'!L127</f>
        <v>83000</v>
      </c>
      <c r="L127" s="252">
        <v>252487</v>
      </c>
      <c r="M127" s="100">
        <f t="shared" si="13"/>
        <v>52933964.51815478</v>
      </c>
      <c r="N127" s="100">
        <f>'Bil 1 2008-2020'!N127</f>
        <v>1207201.4818452224</v>
      </c>
      <c r="O127" s="91">
        <f t="shared" si="14"/>
        <v>54141166</v>
      </c>
      <c r="P127" s="12">
        <f>'Bil 1 2008-2020'!P127</f>
        <v>1169912</v>
      </c>
      <c r="Q127" s="12">
        <f t="shared" si="15"/>
        <v>55311078</v>
      </c>
      <c r="R127" s="12">
        <f>'Bil 1 2008-2020'!R127</f>
        <v>-744955</v>
      </c>
      <c r="S127" s="12">
        <f t="shared" si="16"/>
        <v>54566123</v>
      </c>
      <c r="T127" s="12">
        <f>'Bil 1 2008-2020'!T127</f>
        <v>1311394</v>
      </c>
      <c r="U127" s="12">
        <f t="shared" si="17"/>
        <v>55877517</v>
      </c>
      <c r="V127" s="12">
        <f>'Bil 1 2008-2020'!V127</f>
        <v>2069966</v>
      </c>
      <c r="W127" s="12">
        <f t="shared" si="18"/>
        <v>57947483</v>
      </c>
      <c r="X127" s="2"/>
      <c r="Z127" s="2"/>
    </row>
    <row r="128" spans="1:26" ht="15">
      <c r="A128" s="10">
        <v>1286</v>
      </c>
      <c r="B128" s="11" t="s">
        <v>249</v>
      </c>
      <c r="C128" s="92">
        <v>36686403.69617237</v>
      </c>
      <c r="D128" s="92">
        <v>7623067</v>
      </c>
      <c r="E128" s="91">
        <f t="shared" si="10"/>
        <v>44309470.69617237</v>
      </c>
      <c r="F128" s="92">
        <v>2098638</v>
      </c>
      <c r="G128" s="91">
        <f t="shared" si="11"/>
        <v>46408108.69617237</v>
      </c>
      <c r="H128" s="92">
        <v>1248197</v>
      </c>
      <c r="I128" s="91">
        <f t="shared" si="12"/>
        <v>47656305.69617237</v>
      </c>
      <c r="J128" s="91">
        <f>'Bil 1 2008-2020'!K128</f>
        <v>4457036</v>
      </c>
      <c r="K128" s="204">
        <f>'Bil 1 2008-2020'!L128</f>
        <v>231818</v>
      </c>
      <c r="L128" s="252">
        <v>488251</v>
      </c>
      <c r="M128" s="100">
        <f t="shared" si="13"/>
        <v>52345159.69617237</v>
      </c>
      <c r="N128" s="100">
        <f>'Bil 1 2008-2020'!N128</f>
        <v>1008023.3038276285</v>
      </c>
      <c r="O128" s="91">
        <f t="shared" si="14"/>
        <v>53353183</v>
      </c>
      <c r="P128" s="12">
        <f>'Bil 1 2008-2020'!P128</f>
        <v>578276</v>
      </c>
      <c r="Q128" s="12">
        <f t="shared" si="15"/>
        <v>53931459</v>
      </c>
      <c r="R128" s="12">
        <f>'Bil 1 2008-2020'!R128</f>
        <v>2095174</v>
      </c>
      <c r="S128" s="12">
        <f t="shared" si="16"/>
        <v>56026633</v>
      </c>
      <c r="T128" s="12">
        <f>'Bil 1 2008-2020'!T128</f>
        <v>1720209</v>
      </c>
      <c r="U128" s="12">
        <f t="shared" si="17"/>
        <v>57746842</v>
      </c>
      <c r="V128" s="12">
        <f>'Bil 1 2008-2020'!V128</f>
        <v>2888147</v>
      </c>
      <c r="W128" s="12">
        <f t="shared" si="18"/>
        <v>60634989</v>
      </c>
      <c r="X128" s="2"/>
      <c r="Z128" s="2"/>
    </row>
    <row r="129" spans="1:26" ht="15">
      <c r="A129" s="10">
        <v>1287</v>
      </c>
      <c r="B129" s="11" t="s">
        <v>251</v>
      </c>
      <c r="C129" s="92">
        <v>54332708.70102063</v>
      </c>
      <c r="D129" s="92">
        <v>8806163</v>
      </c>
      <c r="E129" s="91">
        <f t="shared" si="10"/>
        <v>63138871.70102063</v>
      </c>
      <c r="F129" s="92">
        <v>1490311</v>
      </c>
      <c r="G129" s="91">
        <f t="shared" si="11"/>
        <v>64629182.70102063</v>
      </c>
      <c r="H129" s="92">
        <v>1615975</v>
      </c>
      <c r="I129" s="91">
        <f t="shared" si="12"/>
        <v>66245157.70102063</v>
      </c>
      <c r="J129" s="91">
        <f>'Bil 1 2008-2020'!K129</f>
        <v>4921451</v>
      </c>
      <c r="K129" s="204">
        <f>'Bil 1 2008-2020'!L129</f>
        <v>274932</v>
      </c>
      <c r="L129" s="252">
        <v>738259</v>
      </c>
      <c r="M129" s="100">
        <f t="shared" si="13"/>
        <v>71441540.70102063</v>
      </c>
      <c r="N129" s="100">
        <f>'Bil 1 2008-2020'!N129</f>
        <v>2376777.298979372</v>
      </c>
      <c r="O129" s="91">
        <f t="shared" si="14"/>
        <v>73818318</v>
      </c>
      <c r="P129" s="12">
        <f>'Bil 1 2008-2020'!P129</f>
        <v>1302549</v>
      </c>
      <c r="Q129" s="12">
        <f t="shared" si="15"/>
        <v>75120867</v>
      </c>
      <c r="R129" s="12">
        <f>'Bil 1 2008-2020'!R129</f>
        <v>1446092</v>
      </c>
      <c r="S129" s="12">
        <f t="shared" si="16"/>
        <v>76566959</v>
      </c>
      <c r="T129" s="12">
        <f>'Bil 1 2008-2020'!T129</f>
        <v>2376912</v>
      </c>
      <c r="U129" s="12">
        <f t="shared" si="17"/>
        <v>78943871</v>
      </c>
      <c r="V129" s="12">
        <f>'Bil 1 2008-2020'!V129</f>
        <v>3585295</v>
      </c>
      <c r="W129" s="12">
        <f t="shared" si="18"/>
        <v>82529166</v>
      </c>
      <c r="X129" s="2"/>
      <c r="Z129" s="2"/>
    </row>
    <row r="130" spans="1:26" ht="15">
      <c r="A130" s="10">
        <v>1290</v>
      </c>
      <c r="B130" s="11" t="s">
        <v>253</v>
      </c>
      <c r="C130" s="92">
        <v>102483032.25125751</v>
      </c>
      <c r="D130" s="92">
        <v>15394083</v>
      </c>
      <c r="E130" s="91">
        <f t="shared" si="10"/>
        <v>117877115.25125751</v>
      </c>
      <c r="F130" s="92">
        <v>2676620</v>
      </c>
      <c r="G130" s="91">
        <f t="shared" si="11"/>
        <v>120553735.25125751</v>
      </c>
      <c r="H130" s="92">
        <v>2223941</v>
      </c>
      <c r="I130" s="91">
        <f t="shared" si="12"/>
        <v>122777676.25125751</v>
      </c>
      <c r="J130" s="91">
        <f>'Bil 1 2008-2020'!K130</f>
        <v>13095125</v>
      </c>
      <c r="K130" s="204">
        <f>'Bil 1 2008-2020'!L130</f>
        <v>214699</v>
      </c>
      <c r="L130" s="252">
        <v>660079</v>
      </c>
      <c r="M130" s="100">
        <f t="shared" si="13"/>
        <v>136087500.2512575</v>
      </c>
      <c r="N130" s="100">
        <f>'Bil 1 2008-2020'!N130</f>
        <v>1963175.748742491</v>
      </c>
      <c r="O130" s="91">
        <f t="shared" si="14"/>
        <v>138050676</v>
      </c>
      <c r="P130" s="12">
        <f>'Bil 1 2008-2020'!P130</f>
        <v>2099936</v>
      </c>
      <c r="Q130" s="12">
        <f t="shared" si="15"/>
        <v>140150612</v>
      </c>
      <c r="R130" s="12">
        <f>'Bil 1 2008-2020'!R130</f>
        <v>3211357</v>
      </c>
      <c r="S130" s="12">
        <f t="shared" si="16"/>
        <v>143361969</v>
      </c>
      <c r="T130" s="12">
        <f>'Bil 1 2008-2020'!T130</f>
        <v>3529857</v>
      </c>
      <c r="U130" s="12">
        <f t="shared" si="17"/>
        <v>146891826</v>
      </c>
      <c r="V130" s="12">
        <f>'Bil 1 2008-2020'!V130</f>
        <v>5725952</v>
      </c>
      <c r="W130" s="12">
        <f t="shared" si="18"/>
        <v>152617778</v>
      </c>
      <c r="X130" s="2"/>
      <c r="Z130" s="2"/>
    </row>
    <row r="131" spans="1:26" ht="15">
      <c r="A131" s="10">
        <v>1291</v>
      </c>
      <c r="B131" s="11" t="s">
        <v>255</v>
      </c>
      <c r="C131" s="92">
        <v>25707454.953226723</v>
      </c>
      <c r="D131" s="92">
        <v>7232654</v>
      </c>
      <c r="E131" s="91">
        <f t="shared" si="10"/>
        <v>32940108.953226723</v>
      </c>
      <c r="F131" s="92">
        <v>1227370</v>
      </c>
      <c r="G131" s="91">
        <f t="shared" si="11"/>
        <v>34167478.95322672</v>
      </c>
      <c r="H131" s="92">
        <v>1066404</v>
      </c>
      <c r="I131" s="91">
        <f t="shared" si="12"/>
        <v>35233882.95322672</v>
      </c>
      <c r="J131" s="91">
        <f>'Bil 1 2008-2020'!K131</f>
        <v>4677501</v>
      </c>
      <c r="K131" s="204">
        <f>'Bil 1 2008-2020'!L131</f>
        <v>207693</v>
      </c>
      <c r="L131" s="252">
        <v>681097</v>
      </c>
      <c r="M131" s="100">
        <f t="shared" si="13"/>
        <v>40119076.95322672</v>
      </c>
      <c r="N131" s="100">
        <f>'Bil 1 2008-2020'!N131</f>
        <v>1602062.0467732772</v>
      </c>
      <c r="O131" s="91">
        <f t="shared" si="14"/>
        <v>41721139</v>
      </c>
      <c r="P131" s="12">
        <f>'Bil 1 2008-2020'!P131</f>
        <v>612063</v>
      </c>
      <c r="Q131" s="12">
        <f t="shared" si="15"/>
        <v>42333202</v>
      </c>
      <c r="R131" s="12">
        <f>'Bil 1 2008-2020'!R131</f>
        <v>1269902</v>
      </c>
      <c r="S131" s="12">
        <f t="shared" si="16"/>
        <v>43603104</v>
      </c>
      <c r="T131" s="12">
        <f>'Bil 1 2008-2020'!T131</f>
        <v>1655567</v>
      </c>
      <c r="U131" s="12">
        <f t="shared" si="17"/>
        <v>45258671</v>
      </c>
      <c r="V131" s="12">
        <f>'Bil 1 2008-2020'!V131</f>
        <v>2622195</v>
      </c>
      <c r="W131" s="12">
        <f t="shared" si="18"/>
        <v>47880866</v>
      </c>
      <c r="X131" s="2"/>
      <c r="Z131" s="2"/>
    </row>
    <row r="132" spans="1:26" ht="15">
      <c r="A132" s="10">
        <v>1292</v>
      </c>
      <c r="B132" s="11" t="s">
        <v>257</v>
      </c>
      <c r="C132" s="92">
        <v>51507918.06475021</v>
      </c>
      <c r="D132" s="92">
        <v>10144512</v>
      </c>
      <c r="E132" s="91">
        <f t="shared" si="10"/>
        <v>61652430.06475021</v>
      </c>
      <c r="F132" s="92">
        <v>1054320</v>
      </c>
      <c r="G132" s="91">
        <f t="shared" si="11"/>
        <v>62706750.06475021</v>
      </c>
      <c r="H132" s="92">
        <v>1693802</v>
      </c>
      <c r="I132" s="91">
        <f t="shared" si="12"/>
        <v>64400552.06475021</v>
      </c>
      <c r="J132" s="91">
        <f>'Bil 1 2008-2020'!K132</f>
        <v>5427929</v>
      </c>
      <c r="K132" s="204">
        <f>'Bil 1 2008-2020'!L132</f>
        <v>10072</v>
      </c>
      <c r="L132" s="252">
        <v>25400</v>
      </c>
      <c r="M132" s="100">
        <f t="shared" si="13"/>
        <v>69838553.06475021</v>
      </c>
      <c r="N132" s="100">
        <f>'Bil 1 2008-2020'!N132</f>
        <v>927202.9352497905</v>
      </c>
      <c r="O132" s="91">
        <f t="shared" si="14"/>
        <v>70765756</v>
      </c>
      <c r="P132" s="12">
        <f>'Bil 1 2008-2020'!P132</f>
        <v>793528</v>
      </c>
      <c r="Q132" s="12">
        <f t="shared" si="15"/>
        <v>71559284</v>
      </c>
      <c r="R132" s="12">
        <f>'Bil 1 2008-2020'!R132</f>
        <v>2489853</v>
      </c>
      <c r="S132" s="12">
        <f t="shared" si="16"/>
        <v>74049137</v>
      </c>
      <c r="T132" s="12">
        <f>'Bil 1 2008-2020'!T132</f>
        <v>2436392</v>
      </c>
      <c r="U132" s="12">
        <f t="shared" si="17"/>
        <v>76485529</v>
      </c>
      <c r="V132" s="12">
        <f>'Bil 1 2008-2020'!V132</f>
        <v>3594302</v>
      </c>
      <c r="W132" s="12">
        <f t="shared" si="18"/>
        <v>80079831</v>
      </c>
      <c r="X132" s="2"/>
      <c r="Z132" s="2"/>
    </row>
    <row r="133" spans="1:26" ht="15">
      <c r="A133" s="10">
        <v>1293</v>
      </c>
      <c r="B133" s="11" t="s">
        <v>259</v>
      </c>
      <c r="C133" s="92">
        <v>66065023.5261701</v>
      </c>
      <c r="D133" s="92">
        <v>12609887</v>
      </c>
      <c r="E133" s="91">
        <f t="shared" si="10"/>
        <v>78674910.5261701</v>
      </c>
      <c r="F133" s="92">
        <v>1607865</v>
      </c>
      <c r="G133" s="91">
        <f t="shared" si="11"/>
        <v>80282775.5261701</v>
      </c>
      <c r="H133" s="92">
        <v>2418039</v>
      </c>
      <c r="I133" s="91">
        <f t="shared" si="12"/>
        <v>82700814.5261701</v>
      </c>
      <c r="J133" s="91">
        <f>'Bil 1 2008-2020'!K133</f>
        <v>8356055</v>
      </c>
      <c r="K133" s="204">
        <f>'Bil 1 2008-2020'!L133</f>
        <v>357201</v>
      </c>
      <c r="L133" s="252">
        <v>827411</v>
      </c>
      <c r="M133" s="100">
        <f t="shared" si="13"/>
        <v>91414070.5261701</v>
      </c>
      <c r="N133" s="100">
        <f>'Bil 1 2008-2020'!N133</f>
        <v>10988.473829895258</v>
      </c>
      <c r="O133" s="91">
        <f t="shared" si="14"/>
        <v>91425059</v>
      </c>
      <c r="P133" s="12">
        <f>'Bil 1 2008-2020'!P133</f>
        <v>-123831</v>
      </c>
      <c r="Q133" s="12">
        <f t="shared" si="15"/>
        <v>91301228</v>
      </c>
      <c r="R133" s="12">
        <f>'Bil 1 2008-2020'!R133</f>
        <v>-2487218</v>
      </c>
      <c r="S133" s="12">
        <f t="shared" si="16"/>
        <v>88814010</v>
      </c>
      <c r="T133" s="12">
        <f>'Bil 1 2008-2020'!T133</f>
        <v>1688222</v>
      </c>
      <c r="U133" s="12">
        <f t="shared" si="17"/>
        <v>90502232</v>
      </c>
      <c r="V133" s="12">
        <f>'Bil 1 2008-2020'!V133</f>
        <v>1613464</v>
      </c>
      <c r="W133" s="12">
        <f t="shared" si="18"/>
        <v>92115696</v>
      </c>
      <c r="X133" s="2"/>
      <c r="Z133" s="2"/>
    </row>
    <row r="134" spans="1:26" ht="15">
      <c r="A134" s="10">
        <v>1315</v>
      </c>
      <c r="B134" s="11" t="s">
        <v>261</v>
      </c>
      <c r="C134" s="92">
        <v>13664227.141770912</v>
      </c>
      <c r="D134" s="92">
        <v>2667411</v>
      </c>
      <c r="E134" s="91">
        <f t="shared" si="10"/>
        <v>16331638.141770912</v>
      </c>
      <c r="F134" s="92">
        <v>410647</v>
      </c>
      <c r="G134" s="91">
        <f t="shared" si="11"/>
        <v>16742285.141770912</v>
      </c>
      <c r="H134" s="92">
        <v>681471</v>
      </c>
      <c r="I134" s="91">
        <f t="shared" si="12"/>
        <v>17423756.141770914</v>
      </c>
      <c r="J134" s="91">
        <f>'Bil 1 2008-2020'!K134</f>
        <v>1278023</v>
      </c>
      <c r="K134" s="204">
        <f>'Bil 1 2008-2020'!L134</f>
        <v>48244</v>
      </c>
      <c r="L134" s="252">
        <v>138986</v>
      </c>
      <c r="M134" s="100">
        <f t="shared" si="13"/>
        <v>18750023.141770914</v>
      </c>
      <c r="N134" s="100">
        <f>'Bil 1 2008-2020'!N134</f>
        <v>-23620.141770914197</v>
      </c>
      <c r="O134" s="91">
        <f t="shared" si="14"/>
        <v>18726403</v>
      </c>
      <c r="P134" s="12">
        <f>'Bil 1 2008-2020'!P134</f>
        <v>33080</v>
      </c>
      <c r="Q134" s="12">
        <f t="shared" si="15"/>
        <v>18759483</v>
      </c>
      <c r="R134" s="12">
        <f>'Bil 1 2008-2020'!R134</f>
        <v>-904873</v>
      </c>
      <c r="S134" s="12">
        <f t="shared" si="16"/>
        <v>17854610</v>
      </c>
      <c r="T134" s="12">
        <f>'Bil 1 2008-2020'!T134</f>
        <v>35025</v>
      </c>
      <c r="U134" s="12">
        <f t="shared" si="17"/>
        <v>17889635</v>
      </c>
      <c r="V134" s="12">
        <f>'Bil 1 2008-2020'!V134</f>
        <v>807092</v>
      </c>
      <c r="W134" s="12">
        <f t="shared" si="18"/>
        <v>18696727</v>
      </c>
      <c r="X134" s="2"/>
      <c r="Z134" s="2"/>
    </row>
    <row r="135" spans="1:26" ht="15">
      <c r="A135" s="10">
        <v>1380</v>
      </c>
      <c r="B135" s="11" t="s">
        <v>263</v>
      </c>
      <c r="C135" s="92">
        <v>119128835.21042767</v>
      </c>
      <c r="D135" s="92">
        <v>16524660</v>
      </c>
      <c r="E135" s="91">
        <f aca="true" t="shared" si="19" ref="E135:E198">C135+D135</f>
        <v>135653495.21042767</v>
      </c>
      <c r="F135" s="92">
        <v>5834977</v>
      </c>
      <c r="G135" s="91">
        <f aca="true" t="shared" si="20" ref="G135:G198">E135+F135</f>
        <v>141488472.21042767</v>
      </c>
      <c r="H135" s="92">
        <v>2709968</v>
      </c>
      <c r="I135" s="91">
        <f aca="true" t="shared" si="21" ref="I135:I198">G135+H135</f>
        <v>144198440.21042767</v>
      </c>
      <c r="J135" s="91">
        <f>'Bil 1 2008-2020'!K135</f>
        <v>14507542</v>
      </c>
      <c r="K135" s="204">
        <f>'Bil 1 2008-2020'!L135</f>
        <v>42058</v>
      </c>
      <c r="L135" s="252">
        <v>109067</v>
      </c>
      <c r="M135" s="100">
        <f aca="true" t="shared" si="22" ref="M135:M198">I135+J135+K135</f>
        <v>158748040.21042767</v>
      </c>
      <c r="N135" s="100">
        <f>'Bil 1 2008-2020'!N135</f>
        <v>2318685.7895723283</v>
      </c>
      <c r="O135" s="91">
        <f aca="true" t="shared" si="23" ref="O135:O198">M135+N135</f>
        <v>161066726</v>
      </c>
      <c r="P135" s="12">
        <f>'Bil 1 2008-2020'!P135</f>
        <v>2358350</v>
      </c>
      <c r="Q135" s="12">
        <f aca="true" t="shared" si="24" ref="Q135:Q198">P135+O135</f>
        <v>163425076</v>
      </c>
      <c r="R135" s="12">
        <f>'Bil 1 2008-2020'!R135</f>
        <v>4533293</v>
      </c>
      <c r="S135" s="12">
        <f aca="true" t="shared" si="25" ref="S135:S198">R135+Q135</f>
        <v>167958369</v>
      </c>
      <c r="T135" s="12">
        <f>'Bil 1 2008-2020'!T135</f>
        <v>5253935</v>
      </c>
      <c r="U135" s="12">
        <f aca="true" t="shared" si="26" ref="U135:U198">T135+S135</f>
        <v>173212304</v>
      </c>
      <c r="V135" s="12">
        <f>'Bil 1 2008-2020'!V135</f>
        <v>7250093</v>
      </c>
      <c r="W135" s="12">
        <f aca="true" t="shared" si="27" ref="W135:W198">V135+U135</f>
        <v>180462397</v>
      </c>
      <c r="X135" s="2"/>
      <c r="Z135" s="2"/>
    </row>
    <row r="136" spans="1:26" ht="15">
      <c r="A136" s="10">
        <v>1381</v>
      </c>
      <c r="B136" s="11" t="s">
        <v>265</v>
      </c>
      <c r="C136" s="92">
        <v>30780385.644327592</v>
      </c>
      <c r="D136" s="92">
        <v>9154764</v>
      </c>
      <c r="E136" s="91">
        <f t="shared" si="19"/>
        <v>39935149.644327596</v>
      </c>
      <c r="F136" s="92">
        <v>2905183</v>
      </c>
      <c r="G136" s="91">
        <f t="shared" si="20"/>
        <v>42840332.644327596</v>
      </c>
      <c r="H136" s="92">
        <v>1381865</v>
      </c>
      <c r="I136" s="91">
        <f t="shared" si="21"/>
        <v>44222197.644327596</v>
      </c>
      <c r="J136" s="91">
        <f>'Bil 1 2008-2020'!K136</f>
        <v>4695944</v>
      </c>
      <c r="K136" s="204">
        <f>'Bil 1 2008-2020'!L136</f>
        <v>128628</v>
      </c>
      <c r="L136" s="252">
        <v>326325</v>
      </c>
      <c r="M136" s="100">
        <f t="shared" si="22"/>
        <v>49046769.644327596</v>
      </c>
      <c r="N136" s="100">
        <f>'Bil 1 2008-2020'!N136</f>
        <v>1074196.3556724042</v>
      </c>
      <c r="O136" s="91">
        <f t="shared" si="23"/>
        <v>50120966</v>
      </c>
      <c r="P136" s="12">
        <f>'Bil 1 2008-2020'!P136</f>
        <v>1276176</v>
      </c>
      <c r="Q136" s="12">
        <f t="shared" si="24"/>
        <v>51397142</v>
      </c>
      <c r="R136" s="12">
        <f>'Bil 1 2008-2020'!R136</f>
        <v>958067</v>
      </c>
      <c r="S136" s="12">
        <f t="shared" si="25"/>
        <v>52355209</v>
      </c>
      <c r="T136" s="12">
        <f>'Bil 1 2008-2020'!T136</f>
        <v>1498160</v>
      </c>
      <c r="U136" s="12">
        <f t="shared" si="26"/>
        <v>53853369</v>
      </c>
      <c r="V136" s="12">
        <f>'Bil 1 2008-2020'!V136</f>
        <v>2962836</v>
      </c>
      <c r="W136" s="12">
        <f t="shared" si="27"/>
        <v>56816205</v>
      </c>
      <c r="X136" s="2"/>
      <c r="Z136" s="2"/>
    </row>
    <row r="137" spans="1:26" ht="15">
      <c r="A137" s="10">
        <v>1382</v>
      </c>
      <c r="B137" s="11" t="s">
        <v>267</v>
      </c>
      <c r="C137" s="92">
        <v>53370738.60663691</v>
      </c>
      <c r="D137" s="92">
        <v>12387267</v>
      </c>
      <c r="E137" s="91">
        <f t="shared" si="19"/>
        <v>65758005.60663691</v>
      </c>
      <c r="F137" s="92">
        <v>2119445</v>
      </c>
      <c r="G137" s="91">
        <f t="shared" si="20"/>
        <v>67877450.60663691</v>
      </c>
      <c r="H137" s="92">
        <v>1499385</v>
      </c>
      <c r="I137" s="91">
        <f t="shared" si="21"/>
        <v>69376835.60663691</v>
      </c>
      <c r="J137" s="91">
        <f>'Bil 1 2008-2020'!K137</f>
        <v>7918853</v>
      </c>
      <c r="K137" s="204">
        <f>'Bil 1 2008-2020'!L137</f>
        <v>209438</v>
      </c>
      <c r="L137" s="252">
        <v>546980</v>
      </c>
      <c r="M137" s="100">
        <f t="shared" si="22"/>
        <v>77505126.60663691</v>
      </c>
      <c r="N137" s="100">
        <f>'Bil 1 2008-2020'!N137</f>
        <v>2186630.3933630884</v>
      </c>
      <c r="O137" s="91">
        <f t="shared" si="23"/>
        <v>79691757</v>
      </c>
      <c r="P137" s="12">
        <f>'Bil 1 2008-2020'!P137</f>
        <v>799197</v>
      </c>
      <c r="Q137" s="12">
        <f t="shared" si="24"/>
        <v>80490954</v>
      </c>
      <c r="R137" s="12">
        <f>'Bil 1 2008-2020'!R137</f>
        <v>2435573</v>
      </c>
      <c r="S137" s="12">
        <f t="shared" si="25"/>
        <v>82926527</v>
      </c>
      <c r="T137" s="12">
        <f>'Bil 1 2008-2020'!T137</f>
        <v>2400171</v>
      </c>
      <c r="U137" s="12">
        <f t="shared" si="26"/>
        <v>85326698</v>
      </c>
      <c r="V137" s="12">
        <f>'Bil 1 2008-2020'!V137</f>
        <v>5021194</v>
      </c>
      <c r="W137" s="12">
        <f t="shared" si="27"/>
        <v>90347892</v>
      </c>
      <c r="X137" s="2"/>
      <c r="Z137" s="2"/>
    </row>
    <row r="138" spans="1:26" ht="15">
      <c r="A138" s="10">
        <v>1383</v>
      </c>
      <c r="B138" s="11" t="s">
        <v>269</v>
      </c>
      <c r="C138" s="92">
        <v>74498206.10773563</v>
      </c>
      <c r="D138" s="92">
        <v>10622198</v>
      </c>
      <c r="E138" s="91">
        <f t="shared" si="19"/>
        <v>85120404.10773563</v>
      </c>
      <c r="F138" s="92">
        <v>5092853</v>
      </c>
      <c r="G138" s="91">
        <f t="shared" si="20"/>
        <v>90213257.10773563</v>
      </c>
      <c r="H138" s="92">
        <v>2365919</v>
      </c>
      <c r="I138" s="91">
        <f t="shared" si="21"/>
        <v>92579176.10773563</v>
      </c>
      <c r="J138" s="91">
        <f>'Bil 1 2008-2020'!K138</f>
        <v>9394924</v>
      </c>
      <c r="K138" s="204">
        <f>'Bil 1 2008-2020'!L138</f>
        <v>165819</v>
      </c>
      <c r="L138" s="252">
        <v>471367</v>
      </c>
      <c r="M138" s="100">
        <f t="shared" si="22"/>
        <v>102139919.10773563</v>
      </c>
      <c r="N138" s="100">
        <f>'Bil 1 2008-2020'!N138</f>
        <v>2755518.892264366</v>
      </c>
      <c r="O138" s="91">
        <f t="shared" si="23"/>
        <v>104895438</v>
      </c>
      <c r="P138" s="12">
        <f>'Bil 1 2008-2020'!P138</f>
        <v>303403</v>
      </c>
      <c r="Q138" s="12">
        <f t="shared" si="24"/>
        <v>105198841</v>
      </c>
      <c r="R138" s="12">
        <f>'Bil 1 2008-2020'!R138</f>
        <v>3557298</v>
      </c>
      <c r="S138" s="12">
        <f t="shared" si="25"/>
        <v>108756139</v>
      </c>
      <c r="T138" s="12">
        <f>'Bil 1 2008-2020'!T138</f>
        <v>3879572</v>
      </c>
      <c r="U138" s="12">
        <f t="shared" si="26"/>
        <v>112635711</v>
      </c>
      <c r="V138" s="12">
        <f>'Bil 1 2008-2020'!V138</f>
        <v>6729844</v>
      </c>
      <c r="W138" s="12">
        <f t="shared" si="27"/>
        <v>119365555</v>
      </c>
      <c r="X138" s="2"/>
      <c r="Z138" s="2"/>
    </row>
    <row r="139" spans="1:26" ht="15">
      <c r="A139" s="10">
        <v>1384</v>
      </c>
      <c r="B139" s="11" t="s">
        <v>271</v>
      </c>
      <c r="C139" s="92">
        <v>95468888.42770553</v>
      </c>
      <c r="D139" s="92">
        <v>11684697</v>
      </c>
      <c r="E139" s="91">
        <f t="shared" si="19"/>
        <v>107153585.42770553</v>
      </c>
      <c r="F139" s="92">
        <v>3656870</v>
      </c>
      <c r="G139" s="91">
        <f t="shared" si="20"/>
        <v>110810455.42770553</v>
      </c>
      <c r="H139" s="92">
        <v>4126250</v>
      </c>
      <c r="I139" s="91">
        <f t="shared" si="21"/>
        <v>114936705.42770553</v>
      </c>
      <c r="J139" s="91">
        <f>'Bil 1 2008-2020'!K139</f>
        <v>10205316</v>
      </c>
      <c r="K139" s="204">
        <f>'Bil 1 2008-2020'!L139</f>
        <v>364230</v>
      </c>
      <c r="L139" s="252">
        <v>934377</v>
      </c>
      <c r="M139" s="100">
        <f t="shared" si="22"/>
        <v>125506251.42770553</v>
      </c>
      <c r="N139" s="100">
        <f>'Bil 1 2008-2020'!N139</f>
        <v>5978424.572294474</v>
      </c>
      <c r="O139" s="91">
        <f t="shared" si="23"/>
        <v>131484676</v>
      </c>
      <c r="P139" s="12">
        <f>'Bil 1 2008-2020'!P139</f>
        <v>2509899</v>
      </c>
      <c r="Q139" s="12">
        <f t="shared" si="24"/>
        <v>133994575</v>
      </c>
      <c r="R139" s="12">
        <f>'Bil 1 2008-2020'!R139</f>
        <v>5959007</v>
      </c>
      <c r="S139" s="12">
        <f t="shared" si="25"/>
        <v>139953582</v>
      </c>
      <c r="T139" s="12">
        <f>'Bil 1 2008-2020'!T139</f>
        <v>5725242</v>
      </c>
      <c r="U139" s="12">
        <f t="shared" si="26"/>
        <v>145678824</v>
      </c>
      <c r="V139" s="12">
        <f>'Bil 1 2008-2020'!V139</f>
        <v>9270746</v>
      </c>
      <c r="W139" s="12">
        <f t="shared" si="27"/>
        <v>154949570</v>
      </c>
      <c r="X139" s="2"/>
      <c r="Z139" s="2"/>
    </row>
    <row r="140" spans="1:26" ht="15">
      <c r="A140" s="10">
        <v>1401</v>
      </c>
      <c r="B140" s="11" t="s">
        <v>273</v>
      </c>
      <c r="C140" s="92">
        <v>43634113.12094095</v>
      </c>
      <c r="D140" s="92">
        <v>6419625</v>
      </c>
      <c r="E140" s="91">
        <f t="shared" si="19"/>
        <v>50053738.12094095</v>
      </c>
      <c r="F140" s="92">
        <v>1509385</v>
      </c>
      <c r="G140" s="91">
        <f t="shared" si="20"/>
        <v>51563123.12094095</v>
      </c>
      <c r="H140" s="92">
        <v>1537194</v>
      </c>
      <c r="I140" s="91">
        <f t="shared" si="21"/>
        <v>53100317.12094095</v>
      </c>
      <c r="J140" s="91">
        <f>'Bil 1 2008-2020'!K140</f>
        <v>4145788</v>
      </c>
      <c r="K140" s="204">
        <f>'Bil 1 2008-2020'!L140</f>
        <v>110437</v>
      </c>
      <c r="L140" s="252">
        <v>173231</v>
      </c>
      <c r="M140" s="100">
        <f t="shared" si="22"/>
        <v>57356542.12094095</v>
      </c>
      <c r="N140" s="100">
        <f>'Bil 1 2008-2020'!N140</f>
        <v>2386552.8790590465</v>
      </c>
      <c r="O140" s="91">
        <f t="shared" si="23"/>
        <v>59743095</v>
      </c>
      <c r="P140" s="12">
        <f>'Bil 1 2008-2020'!P140</f>
        <v>1066625</v>
      </c>
      <c r="Q140" s="12">
        <f t="shared" si="24"/>
        <v>60809720</v>
      </c>
      <c r="R140" s="12">
        <f>'Bil 1 2008-2020'!R140</f>
        <v>2133166</v>
      </c>
      <c r="S140" s="12">
        <f t="shared" si="25"/>
        <v>62942886</v>
      </c>
      <c r="T140" s="12">
        <f>'Bil 1 2008-2020'!T140</f>
        <v>2365024</v>
      </c>
      <c r="U140" s="12">
        <f t="shared" si="26"/>
        <v>65307910</v>
      </c>
      <c r="V140" s="12">
        <f>'Bil 1 2008-2020'!V140</f>
        <v>3418272</v>
      </c>
      <c r="W140" s="12">
        <f t="shared" si="27"/>
        <v>68726182</v>
      </c>
      <c r="X140" s="2"/>
      <c r="Z140" s="2"/>
    </row>
    <row r="141" spans="1:26" ht="15">
      <c r="A141" s="10">
        <v>1402</v>
      </c>
      <c r="B141" s="11" t="s">
        <v>275</v>
      </c>
      <c r="C141" s="92">
        <v>44697063.501475446</v>
      </c>
      <c r="D141" s="92">
        <v>2973832</v>
      </c>
      <c r="E141" s="91">
        <f t="shared" si="19"/>
        <v>47670895.501475446</v>
      </c>
      <c r="F141" s="92">
        <v>113455</v>
      </c>
      <c r="G141" s="91">
        <f t="shared" si="20"/>
        <v>47784350.501475446</v>
      </c>
      <c r="H141" s="92">
        <v>1221478</v>
      </c>
      <c r="I141" s="91">
        <f t="shared" si="21"/>
        <v>49005828.501475446</v>
      </c>
      <c r="J141" s="91">
        <f>'Bil 1 2008-2020'!K141</f>
        <v>2727319</v>
      </c>
      <c r="K141" s="204">
        <f>'Bil 1 2008-2020'!L141</f>
        <v>-61477</v>
      </c>
      <c r="L141" s="252">
        <v>-226840</v>
      </c>
      <c r="M141" s="100">
        <f t="shared" si="22"/>
        <v>51671670.501475446</v>
      </c>
      <c r="N141" s="100">
        <f>'Bil 1 2008-2020'!N141</f>
        <v>526187.4985245541</v>
      </c>
      <c r="O141" s="91">
        <f t="shared" si="23"/>
        <v>52197858</v>
      </c>
      <c r="P141" s="12">
        <f>'Bil 1 2008-2020'!P141</f>
        <v>343721</v>
      </c>
      <c r="Q141" s="12">
        <f t="shared" si="24"/>
        <v>52541579</v>
      </c>
      <c r="R141" s="12">
        <f>'Bil 1 2008-2020'!R141</f>
        <v>1638237</v>
      </c>
      <c r="S141" s="12">
        <f t="shared" si="25"/>
        <v>54179816</v>
      </c>
      <c r="T141" s="12">
        <f>'Bil 1 2008-2020'!T141</f>
        <v>1785383</v>
      </c>
      <c r="U141" s="12">
        <f t="shared" si="26"/>
        <v>55965199</v>
      </c>
      <c r="V141" s="12">
        <f>'Bil 1 2008-2020'!V141</f>
        <v>2639580</v>
      </c>
      <c r="W141" s="12">
        <f t="shared" si="27"/>
        <v>58604779</v>
      </c>
      <c r="X141" s="2"/>
      <c r="Z141" s="2"/>
    </row>
    <row r="142" spans="1:26" ht="15">
      <c r="A142" s="10">
        <v>1407</v>
      </c>
      <c r="B142" s="11" t="s">
        <v>277</v>
      </c>
      <c r="C142" s="92">
        <v>16285728.517764106</v>
      </c>
      <c r="D142" s="92">
        <v>2175743</v>
      </c>
      <c r="E142" s="91">
        <f t="shared" si="19"/>
        <v>18461471.517764106</v>
      </c>
      <c r="F142" s="92">
        <v>250112</v>
      </c>
      <c r="G142" s="91">
        <f t="shared" si="20"/>
        <v>18711583.517764106</v>
      </c>
      <c r="H142" s="92">
        <v>629677</v>
      </c>
      <c r="I142" s="91">
        <f t="shared" si="21"/>
        <v>19341260.517764106</v>
      </c>
      <c r="J142" s="91">
        <f>'Bil 1 2008-2020'!K142</f>
        <v>1776833</v>
      </c>
      <c r="K142" s="204">
        <f>'Bil 1 2008-2020'!L142</f>
        <v>-114999</v>
      </c>
      <c r="L142" s="252">
        <v>-216489</v>
      </c>
      <c r="M142" s="100">
        <f t="shared" si="22"/>
        <v>21003094.517764106</v>
      </c>
      <c r="N142" s="100">
        <f>'Bil 1 2008-2020'!N142</f>
        <v>1274303.4822358936</v>
      </c>
      <c r="O142" s="91">
        <f t="shared" si="23"/>
        <v>22277398</v>
      </c>
      <c r="P142" s="12">
        <f>'Bil 1 2008-2020'!P142</f>
        <v>490602</v>
      </c>
      <c r="Q142" s="12">
        <f t="shared" si="24"/>
        <v>22768000</v>
      </c>
      <c r="R142" s="12">
        <f>'Bil 1 2008-2020'!R142</f>
        <v>884026</v>
      </c>
      <c r="S142" s="12">
        <f t="shared" si="25"/>
        <v>23652026</v>
      </c>
      <c r="T142" s="12">
        <f>'Bil 1 2008-2020'!T142</f>
        <v>1339660</v>
      </c>
      <c r="U142" s="12">
        <f t="shared" si="26"/>
        <v>24991686</v>
      </c>
      <c r="V142" s="12">
        <f>'Bil 1 2008-2020'!V142</f>
        <v>1436728</v>
      </c>
      <c r="W142" s="12">
        <f t="shared" si="27"/>
        <v>26428414</v>
      </c>
      <c r="X142" s="2"/>
      <c r="Z142" s="2"/>
    </row>
    <row r="143" spans="1:26" ht="15">
      <c r="A143" s="10">
        <v>1415</v>
      </c>
      <c r="B143" s="11" t="s">
        <v>279</v>
      </c>
      <c r="C143" s="92">
        <v>31028850.29577753</v>
      </c>
      <c r="D143" s="92">
        <v>5439353</v>
      </c>
      <c r="E143" s="91">
        <f t="shared" si="19"/>
        <v>36468203.29577753</v>
      </c>
      <c r="F143" s="92">
        <v>510256</v>
      </c>
      <c r="G143" s="91">
        <f t="shared" si="20"/>
        <v>36978459.29577753</v>
      </c>
      <c r="H143" s="92">
        <v>1070490</v>
      </c>
      <c r="I143" s="91">
        <f t="shared" si="21"/>
        <v>38048949.29577753</v>
      </c>
      <c r="J143" s="91">
        <f>'Bil 1 2008-2020'!K143</f>
        <v>2890309</v>
      </c>
      <c r="K143" s="204">
        <f>'Bil 1 2008-2020'!L143</f>
        <v>60458</v>
      </c>
      <c r="L143" s="252">
        <v>158907</v>
      </c>
      <c r="M143" s="100">
        <f t="shared" si="22"/>
        <v>40999716.29577753</v>
      </c>
      <c r="N143" s="100">
        <f>'Bil 1 2008-2020'!N143</f>
        <v>1593428.7042224705</v>
      </c>
      <c r="O143" s="91">
        <f t="shared" si="23"/>
        <v>42593145</v>
      </c>
      <c r="P143" s="12">
        <f>'Bil 1 2008-2020'!P143</f>
        <v>834026</v>
      </c>
      <c r="Q143" s="12">
        <f t="shared" si="24"/>
        <v>43427171</v>
      </c>
      <c r="R143" s="12">
        <f>'Bil 1 2008-2020'!R143</f>
        <v>1665867</v>
      </c>
      <c r="S143" s="12">
        <f t="shared" si="25"/>
        <v>45093038</v>
      </c>
      <c r="T143" s="12">
        <f>'Bil 1 2008-2020'!T143</f>
        <v>1492178</v>
      </c>
      <c r="U143" s="12">
        <f t="shared" si="26"/>
        <v>46585216</v>
      </c>
      <c r="V143" s="12">
        <f>'Bil 1 2008-2020'!V143</f>
        <v>2412935</v>
      </c>
      <c r="W143" s="12">
        <f t="shared" si="27"/>
        <v>48998151</v>
      </c>
      <c r="X143" s="2"/>
      <c r="Z143" s="2"/>
    </row>
    <row r="144" spans="1:26" ht="15">
      <c r="A144" s="10">
        <v>1419</v>
      </c>
      <c r="B144" s="11" t="s">
        <v>281</v>
      </c>
      <c r="C144" s="92">
        <v>19822695.908992633</v>
      </c>
      <c r="D144" s="92">
        <v>6605918</v>
      </c>
      <c r="E144" s="91">
        <f t="shared" si="19"/>
        <v>26428613.908992633</v>
      </c>
      <c r="F144" s="92">
        <v>474327</v>
      </c>
      <c r="G144" s="91">
        <f t="shared" si="20"/>
        <v>26902940.908992633</v>
      </c>
      <c r="H144" s="92">
        <v>997931</v>
      </c>
      <c r="I144" s="91">
        <f t="shared" si="21"/>
        <v>27900871.908992633</v>
      </c>
      <c r="J144" s="91">
        <f>'Bil 1 2008-2020'!K144</f>
        <v>3057333</v>
      </c>
      <c r="K144" s="204">
        <f>'Bil 1 2008-2020'!L144</f>
        <v>108755</v>
      </c>
      <c r="L144" s="252">
        <v>387937</v>
      </c>
      <c r="M144" s="100">
        <f t="shared" si="22"/>
        <v>31066959.908992633</v>
      </c>
      <c r="N144" s="100">
        <f>'Bil 1 2008-2020'!N144</f>
        <v>1967713.0910073668</v>
      </c>
      <c r="O144" s="91">
        <f t="shared" si="23"/>
        <v>33034673</v>
      </c>
      <c r="P144" s="12">
        <f>'Bil 1 2008-2020'!P144</f>
        <v>675849</v>
      </c>
      <c r="Q144" s="12">
        <f t="shared" si="24"/>
        <v>33710522</v>
      </c>
      <c r="R144" s="12">
        <f>'Bil 1 2008-2020'!R144</f>
        <v>1633972</v>
      </c>
      <c r="S144" s="12">
        <f t="shared" si="25"/>
        <v>35344494</v>
      </c>
      <c r="T144" s="12">
        <f>'Bil 1 2008-2020'!T144</f>
        <v>1566254</v>
      </c>
      <c r="U144" s="12">
        <f t="shared" si="26"/>
        <v>36910748</v>
      </c>
      <c r="V144" s="12">
        <f>'Bil 1 2008-2020'!V144</f>
        <v>2646978</v>
      </c>
      <c r="W144" s="12">
        <f t="shared" si="27"/>
        <v>39557726</v>
      </c>
      <c r="X144" s="2"/>
      <c r="Z144" s="2"/>
    </row>
    <row r="145" spans="1:26" ht="15">
      <c r="A145" s="10">
        <v>1421</v>
      </c>
      <c r="B145" s="11" t="s">
        <v>283</v>
      </c>
      <c r="C145" s="92">
        <v>20383402.234724578</v>
      </c>
      <c r="D145" s="92">
        <v>8560439</v>
      </c>
      <c r="E145" s="91">
        <f t="shared" si="19"/>
        <v>28943841.234724578</v>
      </c>
      <c r="F145" s="92">
        <v>1147150</v>
      </c>
      <c r="G145" s="91">
        <f t="shared" si="20"/>
        <v>30090991.234724578</v>
      </c>
      <c r="H145" s="92">
        <v>1083517</v>
      </c>
      <c r="I145" s="91">
        <f t="shared" si="21"/>
        <v>31174508.234724578</v>
      </c>
      <c r="J145" s="91">
        <f>'Bil 1 2008-2020'!K145</f>
        <v>3724653</v>
      </c>
      <c r="K145" s="204">
        <f>'Bil 1 2008-2020'!L145</f>
        <v>290183</v>
      </c>
      <c r="L145" s="252">
        <v>770067</v>
      </c>
      <c r="M145" s="100">
        <f t="shared" si="22"/>
        <v>35189344.23472458</v>
      </c>
      <c r="N145" s="100">
        <f>'Bil 1 2008-2020'!N145</f>
        <v>2306687.7652754188</v>
      </c>
      <c r="O145" s="91">
        <f t="shared" si="23"/>
        <v>37496032</v>
      </c>
      <c r="P145" s="12">
        <f>'Bil 1 2008-2020'!P145</f>
        <v>1339948</v>
      </c>
      <c r="Q145" s="12">
        <f t="shared" si="24"/>
        <v>38835980</v>
      </c>
      <c r="R145" s="12">
        <f>'Bil 1 2008-2020'!R145</f>
        <v>2031058</v>
      </c>
      <c r="S145" s="12">
        <f t="shared" si="25"/>
        <v>40867038</v>
      </c>
      <c r="T145" s="12">
        <f>'Bil 1 2008-2020'!T145</f>
        <v>1511715</v>
      </c>
      <c r="U145" s="12">
        <f t="shared" si="26"/>
        <v>42378753</v>
      </c>
      <c r="V145" s="12">
        <f>'Bil 1 2008-2020'!V145</f>
        <v>2995896</v>
      </c>
      <c r="W145" s="12">
        <f t="shared" si="27"/>
        <v>45374649</v>
      </c>
      <c r="X145" s="2"/>
      <c r="Z145" s="2"/>
    </row>
    <row r="146" spans="1:26" ht="15">
      <c r="A146" s="10">
        <v>1427</v>
      </c>
      <c r="B146" s="11" t="s">
        <v>285</v>
      </c>
      <c r="C146" s="92">
        <v>12336867.854078464</v>
      </c>
      <c r="D146" s="92">
        <v>5164655</v>
      </c>
      <c r="E146" s="91">
        <f t="shared" si="19"/>
        <v>17501522.854078464</v>
      </c>
      <c r="F146" s="92">
        <v>541841</v>
      </c>
      <c r="G146" s="91">
        <f t="shared" si="20"/>
        <v>18043363.854078464</v>
      </c>
      <c r="H146" s="92">
        <v>838068</v>
      </c>
      <c r="I146" s="91">
        <f t="shared" si="21"/>
        <v>18881431.854078464</v>
      </c>
      <c r="J146" s="91">
        <f>'Bil 1 2008-2020'!K146</f>
        <v>2460749</v>
      </c>
      <c r="K146" s="204">
        <f>'Bil 1 2008-2020'!L146</f>
        <v>234001</v>
      </c>
      <c r="L146" s="252">
        <v>591835</v>
      </c>
      <c r="M146" s="100">
        <f t="shared" si="22"/>
        <v>21576181.854078464</v>
      </c>
      <c r="N146" s="100">
        <f>'Bil 1 2008-2020'!N146</f>
        <v>1674411.1459215358</v>
      </c>
      <c r="O146" s="91">
        <f t="shared" si="23"/>
        <v>23250593</v>
      </c>
      <c r="P146" s="12">
        <f>'Bil 1 2008-2020'!P146</f>
        <v>601796</v>
      </c>
      <c r="Q146" s="12">
        <f t="shared" si="24"/>
        <v>23852389</v>
      </c>
      <c r="R146" s="12">
        <f>'Bil 1 2008-2020'!R146</f>
        <v>1487845</v>
      </c>
      <c r="S146" s="12">
        <f t="shared" si="25"/>
        <v>25340234</v>
      </c>
      <c r="T146" s="12">
        <f>'Bil 1 2008-2020'!T146</f>
        <v>1275783</v>
      </c>
      <c r="U146" s="12">
        <f t="shared" si="26"/>
        <v>26616017</v>
      </c>
      <c r="V146" s="12">
        <f>'Bil 1 2008-2020'!V146</f>
        <v>2177037</v>
      </c>
      <c r="W146" s="12">
        <f t="shared" si="27"/>
        <v>28793054</v>
      </c>
      <c r="X146" s="2"/>
      <c r="Z146" s="2"/>
    </row>
    <row r="147" spans="1:26" ht="15">
      <c r="A147" s="10">
        <v>1430</v>
      </c>
      <c r="B147" s="11" t="s">
        <v>287</v>
      </c>
      <c r="C147" s="92">
        <v>13641639.446184553</v>
      </c>
      <c r="D147" s="92">
        <v>3752627</v>
      </c>
      <c r="E147" s="91">
        <f t="shared" si="19"/>
        <v>17394266.446184553</v>
      </c>
      <c r="F147" s="92">
        <v>585838</v>
      </c>
      <c r="G147" s="91">
        <f t="shared" si="20"/>
        <v>17980104.446184553</v>
      </c>
      <c r="H147" s="92">
        <v>267372</v>
      </c>
      <c r="I147" s="91">
        <f t="shared" si="21"/>
        <v>18247476.446184553</v>
      </c>
      <c r="J147" s="91">
        <f>'Bil 1 2008-2020'!K147</f>
        <v>1470020</v>
      </c>
      <c r="K147" s="204">
        <f>'Bil 1 2008-2020'!L147</f>
        <v>52421</v>
      </c>
      <c r="L147" s="252">
        <v>162098</v>
      </c>
      <c r="M147" s="100">
        <f t="shared" si="22"/>
        <v>19769917.446184553</v>
      </c>
      <c r="N147" s="100">
        <f>'Bil 1 2008-2020'!N147</f>
        <v>117522.5538154468</v>
      </c>
      <c r="O147" s="91">
        <f t="shared" si="23"/>
        <v>19887440</v>
      </c>
      <c r="P147" s="12">
        <f>'Bil 1 2008-2020'!P147</f>
        <v>194157</v>
      </c>
      <c r="Q147" s="12">
        <f t="shared" si="24"/>
        <v>20081597</v>
      </c>
      <c r="R147" s="12">
        <f>'Bil 1 2008-2020'!R147</f>
        <v>-631365</v>
      </c>
      <c r="S147" s="12">
        <f t="shared" si="25"/>
        <v>19450232</v>
      </c>
      <c r="T147" s="12">
        <f>'Bil 1 2008-2020'!T147</f>
        <v>230494</v>
      </c>
      <c r="U147" s="12">
        <f t="shared" si="26"/>
        <v>19680726</v>
      </c>
      <c r="V147" s="12">
        <f>'Bil 1 2008-2020'!V147</f>
        <v>453223</v>
      </c>
      <c r="W147" s="12">
        <f t="shared" si="27"/>
        <v>20133949</v>
      </c>
      <c r="X147" s="2"/>
      <c r="Z147" s="2"/>
    </row>
    <row r="148" spans="1:26" ht="15">
      <c r="A148" s="10">
        <v>1435</v>
      </c>
      <c r="B148" s="11" t="s">
        <v>289</v>
      </c>
      <c r="C148" s="91">
        <v>16303001.461447792</v>
      </c>
      <c r="D148" s="91">
        <v>5376194</v>
      </c>
      <c r="E148" s="91">
        <f t="shared" si="19"/>
        <v>21679195.46144779</v>
      </c>
      <c r="F148" s="91">
        <v>866893</v>
      </c>
      <c r="G148" s="91">
        <f t="shared" si="20"/>
        <v>22546088.46144779</v>
      </c>
      <c r="H148" s="91">
        <v>1440483</v>
      </c>
      <c r="I148" s="91">
        <f t="shared" si="21"/>
        <v>23986571.46144779</v>
      </c>
      <c r="J148" s="91">
        <f>'Bil 1 2008-2020'!K148</f>
        <v>4184350</v>
      </c>
      <c r="K148" s="204">
        <f>'Bil 1 2008-2020'!L148</f>
        <v>466958</v>
      </c>
      <c r="L148" s="252">
        <v>1021001</v>
      </c>
      <c r="M148" s="100">
        <f t="shared" si="22"/>
        <v>28637879.46144779</v>
      </c>
      <c r="N148" s="100">
        <f>'Bil 1 2008-2020'!N148</f>
        <v>2190726.5385522097</v>
      </c>
      <c r="O148" s="91">
        <f t="shared" si="23"/>
        <v>30828606</v>
      </c>
      <c r="P148" s="12">
        <f>'Bil 1 2008-2020'!P148</f>
        <v>1725284</v>
      </c>
      <c r="Q148" s="12">
        <f t="shared" si="24"/>
        <v>32553890</v>
      </c>
      <c r="R148" s="12">
        <f>'Bil 1 2008-2020'!R148</f>
        <v>2339248</v>
      </c>
      <c r="S148" s="12">
        <f t="shared" si="25"/>
        <v>34893138</v>
      </c>
      <c r="T148" s="12">
        <f>'Bil 1 2008-2020'!T148</f>
        <v>1789169</v>
      </c>
      <c r="U148" s="12">
        <f t="shared" si="26"/>
        <v>36682307</v>
      </c>
      <c r="V148" s="12">
        <f>'Bil 1 2008-2020'!V148</f>
        <v>3117551</v>
      </c>
      <c r="W148" s="12">
        <f t="shared" si="27"/>
        <v>39799858</v>
      </c>
      <c r="X148" s="2"/>
      <c r="Z148" s="2"/>
    </row>
    <row r="149" spans="1:26" ht="15">
      <c r="A149" s="10">
        <v>1438</v>
      </c>
      <c r="B149" s="11" t="s">
        <v>291</v>
      </c>
      <c r="C149" s="92">
        <v>6430849.802233685</v>
      </c>
      <c r="D149" s="92">
        <v>1364382</v>
      </c>
      <c r="E149" s="91">
        <f t="shared" si="19"/>
        <v>7795231.802233685</v>
      </c>
      <c r="F149" s="92">
        <v>379305</v>
      </c>
      <c r="G149" s="91">
        <f t="shared" si="20"/>
        <v>8174536.802233685</v>
      </c>
      <c r="H149" s="92">
        <v>38216</v>
      </c>
      <c r="I149" s="91">
        <f t="shared" si="21"/>
        <v>8212752.802233685</v>
      </c>
      <c r="J149" s="91">
        <f>'Bil 1 2008-2020'!K149</f>
        <v>1288976</v>
      </c>
      <c r="K149" s="204">
        <f>'Bil 1 2008-2020'!L149</f>
        <v>62003</v>
      </c>
      <c r="L149" s="252">
        <v>126189</v>
      </c>
      <c r="M149" s="100">
        <f t="shared" si="22"/>
        <v>9563731.802233685</v>
      </c>
      <c r="N149" s="100">
        <f>'Bil 1 2008-2020'!N149</f>
        <v>15807.197766315192</v>
      </c>
      <c r="O149" s="91">
        <f t="shared" si="23"/>
        <v>9579539</v>
      </c>
      <c r="P149" s="12">
        <f>'Bil 1 2008-2020'!P149</f>
        <v>152772</v>
      </c>
      <c r="Q149" s="12">
        <f t="shared" si="24"/>
        <v>9732311</v>
      </c>
      <c r="R149" s="12">
        <f>'Bil 1 2008-2020'!R149</f>
        <v>189586</v>
      </c>
      <c r="S149" s="12">
        <f t="shared" si="25"/>
        <v>9921897</v>
      </c>
      <c r="T149" s="12">
        <f>'Bil 1 2008-2020'!T149</f>
        <v>160559</v>
      </c>
      <c r="U149" s="12">
        <f t="shared" si="26"/>
        <v>10082456</v>
      </c>
      <c r="V149" s="12">
        <f>'Bil 1 2008-2020'!V149</f>
        <v>235027</v>
      </c>
      <c r="W149" s="12">
        <f t="shared" si="27"/>
        <v>10317483</v>
      </c>
      <c r="X149" s="2"/>
      <c r="Z149" s="2"/>
    </row>
    <row r="150" spans="1:26" ht="15">
      <c r="A150" s="10">
        <v>1439</v>
      </c>
      <c r="B150" s="11" t="s">
        <v>293</v>
      </c>
      <c r="C150" s="92">
        <v>9015147.914908173</v>
      </c>
      <c r="D150" s="92">
        <v>941102</v>
      </c>
      <c r="E150" s="91">
        <f t="shared" si="19"/>
        <v>9956249.914908173</v>
      </c>
      <c r="F150" s="92">
        <v>225724</v>
      </c>
      <c r="G150" s="91">
        <f t="shared" si="20"/>
        <v>10181973.914908173</v>
      </c>
      <c r="H150" s="92">
        <v>482726</v>
      </c>
      <c r="I150" s="91">
        <f t="shared" si="21"/>
        <v>10664699.914908173</v>
      </c>
      <c r="J150" s="91">
        <f>'Bil 1 2008-2020'!K150</f>
        <v>1069627</v>
      </c>
      <c r="K150" s="204">
        <f>'Bil 1 2008-2020'!L150</f>
        <v>50341</v>
      </c>
      <c r="L150" s="252">
        <v>101899</v>
      </c>
      <c r="M150" s="100">
        <f t="shared" si="22"/>
        <v>11784667.914908173</v>
      </c>
      <c r="N150" s="100">
        <f>'Bil 1 2008-2020'!N150</f>
        <v>42834.08509182744</v>
      </c>
      <c r="O150" s="91">
        <f t="shared" si="23"/>
        <v>11827502</v>
      </c>
      <c r="P150" s="12">
        <f>'Bil 1 2008-2020'!P150</f>
        <v>37930</v>
      </c>
      <c r="Q150" s="12">
        <f t="shared" si="24"/>
        <v>11865432</v>
      </c>
      <c r="R150" s="12">
        <f>'Bil 1 2008-2020'!R150</f>
        <v>-406058</v>
      </c>
      <c r="S150" s="12">
        <f t="shared" si="25"/>
        <v>11459374</v>
      </c>
      <c r="T150" s="12">
        <f>'Bil 1 2008-2020'!T150</f>
        <v>35320</v>
      </c>
      <c r="U150" s="12">
        <f t="shared" si="26"/>
        <v>11494694</v>
      </c>
      <c r="V150" s="12">
        <f>'Bil 1 2008-2020'!V150</f>
        <v>298647</v>
      </c>
      <c r="W150" s="12">
        <f t="shared" si="27"/>
        <v>11793341</v>
      </c>
      <c r="X150" s="2"/>
      <c r="Z150" s="2"/>
    </row>
    <row r="151" spans="1:26" ht="15">
      <c r="A151" s="10">
        <v>1440</v>
      </c>
      <c r="B151" s="11" t="s">
        <v>295</v>
      </c>
      <c r="C151" s="92">
        <v>35911778.60635786</v>
      </c>
      <c r="D151" s="92">
        <v>4424509</v>
      </c>
      <c r="E151" s="91">
        <f t="shared" si="19"/>
        <v>40336287.60635786</v>
      </c>
      <c r="F151" s="92">
        <v>748395</v>
      </c>
      <c r="G151" s="91">
        <f t="shared" si="20"/>
        <v>41084682.60635786</v>
      </c>
      <c r="H151" s="92">
        <v>881933</v>
      </c>
      <c r="I151" s="91">
        <f t="shared" si="21"/>
        <v>41966615.60635786</v>
      </c>
      <c r="J151" s="91">
        <f>'Bil 1 2008-2020'!K151</f>
        <v>2793133</v>
      </c>
      <c r="K151" s="204">
        <f>'Bil 1 2008-2020'!L151</f>
        <v>48934</v>
      </c>
      <c r="L151" s="252">
        <v>88938</v>
      </c>
      <c r="M151" s="100">
        <f t="shared" si="22"/>
        <v>44808682.60635786</v>
      </c>
      <c r="N151" s="100">
        <f>'Bil 1 2008-2020'!N151</f>
        <v>1319393.3936421424</v>
      </c>
      <c r="O151" s="91">
        <f t="shared" si="23"/>
        <v>46128076</v>
      </c>
      <c r="P151" s="12">
        <f>'Bil 1 2008-2020'!P151</f>
        <v>781889</v>
      </c>
      <c r="Q151" s="12">
        <f t="shared" si="24"/>
        <v>46909965</v>
      </c>
      <c r="R151" s="12">
        <f>'Bil 1 2008-2020'!R151</f>
        <v>1294002</v>
      </c>
      <c r="S151" s="12">
        <f t="shared" si="25"/>
        <v>48203967</v>
      </c>
      <c r="T151" s="12">
        <f>'Bil 1 2008-2020'!T151</f>
        <v>1480464</v>
      </c>
      <c r="U151" s="12">
        <f t="shared" si="26"/>
        <v>49684431</v>
      </c>
      <c r="V151" s="12">
        <f>'Bil 1 2008-2020'!V151</f>
        <v>2560090</v>
      </c>
      <c r="W151" s="12">
        <f t="shared" si="27"/>
        <v>52244521</v>
      </c>
      <c r="X151" s="2"/>
      <c r="Z151" s="2"/>
    </row>
    <row r="152" spans="1:26" ht="15">
      <c r="A152" s="10">
        <v>1441</v>
      </c>
      <c r="B152" s="11" t="s">
        <v>297</v>
      </c>
      <c r="C152" s="92">
        <v>50021116.21997759</v>
      </c>
      <c r="D152" s="92">
        <v>6463166</v>
      </c>
      <c r="E152" s="91">
        <f t="shared" si="19"/>
        <v>56484282.21997759</v>
      </c>
      <c r="F152" s="92">
        <v>970181</v>
      </c>
      <c r="G152" s="91">
        <f t="shared" si="20"/>
        <v>57454463.21997759</v>
      </c>
      <c r="H152" s="92">
        <v>1538657</v>
      </c>
      <c r="I152" s="91">
        <f t="shared" si="21"/>
        <v>58993120.21997759</v>
      </c>
      <c r="J152" s="91">
        <f>'Bil 1 2008-2020'!K152</f>
        <v>4565072</v>
      </c>
      <c r="K152" s="204">
        <f>'Bil 1 2008-2020'!L152</f>
        <v>67550</v>
      </c>
      <c r="L152" s="252">
        <v>214608</v>
      </c>
      <c r="M152" s="100">
        <f t="shared" si="22"/>
        <v>63625742.21997759</v>
      </c>
      <c r="N152" s="100">
        <f>'Bil 1 2008-2020'!N152</f>
        <v>2786592.7800224125</v>
      </c>
      <c r="O152" s="91">
        <f t="shared" si="23"/>
        <v>66412335</v>
      </c>
      <c r="P152" s="12">
        <f>'Bil 1 2008-2020'!P152</f>
        <v>915261</v>
      </c>
      <c r="Q152" s="12">
        <f t="shared" si="24"/>
        <v>67327596</v>
      </c>
      <c r="R152" s="12">
        <f>'Bil 1 2008-2020'!R152</f>
        <v>2478289</v>
      </c>
      <c r="S152" s="12">
        <f t="shared" si="25"/>
        <v>69805885</v>
      </c>
      <c r="T152" s="12">
        <f>'Bil 1 2008-2020'!T152</f>
        <v>2345538</v>
      </c>
      <c r="U152" s="12">
        <f t="shared" si="26"/>
        <v>72151423</v>
      </c>
      <c r="V152" s="12">
        <f>'Bil 1 2008-2020'!V152</f>
        <v>4108425</v>
      </c>
      <c r="W152" s="12">
        <f t="shared" si="27"/>
        <v>76259848</v>
      </c>
      <c r="X152" s="2"/>
      <c r="Z152" s="2"/>
    </row>
    <row r="153" spans="1:26" ht="15">
      <c r="A153" s="10">
        <v>1442</v>
      </c>
      <c r="B153" s="11" t="s">
        <v>299</v>
      </c>
      <c r="C153" s="92">
        <v>14545147.269638874</v>
      </c>
      <c r="D153" s="92">
        <v>2116347</v>
      </c>
      <c r="E153" s="91">
        <f t="shared" si="19"/>
        <v>16661494.269638874</v>
      </c>
      <c r="F153" s="92">
        <v>456369</v>
      </c>
      <c r="G153" s="91">
        <f t="shared" si="20"/>
        <v>17117863.269638874</v>
      </c>
      <c r="H153" s="92">
        <v>331893</v>
      </c>
      <c r="I153" s="91">
        <f t="shared" si="21"/>
        <v>17449756.269638874</v>
      </c>
      <c r="J153" s="91">
        <f>'Bil 1 2008-2020'!K153</f>
        <v>1121634</v>
      </c>
      <c r="K153" s="204">
        <f>'Bil 1 2008-2020'!L153</f>
        <v>32378</v>
      </c>
      <c r="L153" s="252">
        <v>42341</v>
      </c>
      <c r="M153" s="100">
        <f t="shared" si="22"/>
        <v>18603768.269638874</v>
      </c>
      <c r="N153" s="100">
        <f>'Bil 1 2008-2020'!N153</f>
        <v>179419.73036112636</v>
      </c>
      <c r="O153" s="91">
        <f t="shared" si="23"/>
        <v>18783188</v>
      </c>
      <c r="P153" s="12">
        <f>'Bil 1 2008-2020'!P153</f>
        <v>300368</v>
      </c>
      <c r="Q153" s="12">
        <f t="shared" si="24"/>
        <v>19083556</v>
      </c>
      <c r="R153" s="12">
        <f>'Bil 1 2008-2020'!R153</f>
        <v>1007706</v>
      </c>
      <c r="S153" s="12">
        <f t="shared" si="25"/>
        <v>20091262</v>
      </c>
      <c r="T153" s="12">
        <f>'Bil 1 2008-2020'!T153</f>
        <v>382111</v>
      </c>
      <c r="U153" s="12">
        <f t="shared" si="26"/>
        <v>20473373</v>
      </c>
      <c r="V153" s="12">
        <f>'Bil 1 2008-2020'!V153</f>
        <v>1166929</v>
      </c>
      <c r="W153" s="12">
        <f t="shared" si="27"/>
        <v>21640302</v>
      </c>
      <c r="X153" s="2"/>
      <c r="Z153" s="2"/>
    </row>
    <row r="154" spans="1:26" ht="15">
      <c r="A154" s="10">
        <v>1443</v>
      </c>
      <c r="B154" s="11" t="s">
        <v>301</v>
      </c>
      <c r="C154" s="92">
        <v>10884611.896673212</v>
      </c>
      <c r="D154" s="92">
        <v>1708553</v>
      </c>
      <c r="E154" s="91">
        <f t="shared" si="19"/>
        <v>12593164.896673212</v>
      </c>
      <c r="F154" s="92">
        <v>95424</v>
      </c>
      <c r="G154" s="91">
        <f t="shared" si="20"/>
        <v>12688588.896673212</v>
      </c>
      <c r="H154" s="92">
        <v>411854</v>
      </c>
      <c r="I154" s="91">
        <f t="shared" si="21"/>
        <v>13100442.896673212</v>
      </c>
      <c r="J154" s="91">
        <f>'Bil 1 2008-2020'!K154</f>
        <v>947743</v>
      </c>
      <c r="K154" s="204">
        <f>'Bil 1 2008-2020'!L154</f>
        <v>46990</v>
      </c>
      <c r="L154" s="252">
        <v>124847</v>
      </c>
      <c r="M154" s="100">
        <f t="shared" si="22"/>
        <v>14095175.896673212</v>
      </c>
      <c r="N154" s="100">
        <f>'Bil 1 2008-2020'!N154</f>
        <v>491457.1033267882</v>
      </c>
      <c r="O154" s="91">
        <f t="shared" si="23"/>
        <v>14586633</v>
      </c>
      <c r="P154" s="12">
        <f>'Bil 1 2008-2020'!P154</f>
        <v>327702</v>
      </c>
      <c r="Q154" s="12">
        <f t="shared" si="24"/>
        <v>14914335</v>
      </c>
      <c r="R154" s="12">
        <f>'Bil 1 2008-2020'!R154</f>
        <v>727387</v>
      </c>
      <c r="S154" s="12">
        <f t="shared" si="25"/>
        <v>15641722</v>
      </c>
      <c r="T154" s="12">
        <f>'Bil 1 2008-2020'!T154</f>
        <v>474613</v>
      </c>
      <c r="U154" s="12">
        <f t="shared" si="26"/>
        <v>16116335</v>
      </c>
      <c r="V154" s="12">
        <f>'Bil 1 2008-2020'!V154</f>
        <v>952480</v>
      </c>
      <c r="W154" s="12">
        <f t="shared" si="27"/>
        <v>17068815</v>
      </c>
      <c r="X154" s="2"/>
      <c r="Z154" s="2"/>
    </row>
    <row r="155" spans="1:26" ht="15">
      <c r="A155" s="10">
        <v>1444</v>
      </c>
      <c r="B155" s="11" t="s">
        <v>303</v>
      </c>
      <c r="C155" s="92">
        <v>7758209.089926133</v>
      </c>
      <c r="D155" s="92">
        <v>1467092</v>
      </c>
      <c r="E155" s="91">
        <f t="shared" si="19"/>
        <v>9225301.089926133</v>
      </c>
      <c r="F155" s="92">
        <v>145045</v>
      </c>
      <c r="G155" s="91">
        <f t="shared" si="20"/>
        <v>9370346.089926133</v>
      </c>
      <c r="H155" s="92">
        <v>513078</v>
      </c>
      <c r="I155" s="91">
        <f t="shared" si="21"/>
        <v>9883424.089926133</v>
      </c>
      <c r="J155" s="91">
        <f>'Bil 1 2008-2020'!K155</f>
        <v>414697</v>
      </c>
      <c r="K155" s="204">
        <f>'Bil 1 2008-2020'!L155</f>
        <v>60704</v>
      </c>
      <c r="L155" s="252">
        <v>97938</v>
      </c>
      <c r="M155" s="100">
        <f t="shared" si="22"/>
        <v>10358825.089926133</v>
      </c>
      <c r="N155" s="100">
        <f>'Bil 1 2008-2020'!N155</f>
        <v>-52890.08992613293</v>
      </c>
      <c r="O155" s="91">
        <f t="shared" si="23"/>
        <v>10305935</v>
      </c>
      <c r="P155" s="12">
        <f>'Bil 1 2008-2020'!P155</f>
        <v>44557</v>
      </c>
      <c r="Q155" s="12">
        <f t="shared" si="24"/>
        <v>10350492</v>
      </c>
      <c r="R155" s="12">
        <f>'Bil 1 2008-2020'!R155</f>
        <v>-308594</v>
      </c>
      <c r="S155" s="12">
        <f t="shared" si="25"/>
        <v>10041898</v>
      </c>
      <c r="T155" s="12">
        <f>'Bil 1 2008-2020'!T155</f>
        <v>70660</v>
      </c>
      <c r="U155" s="12">
        <f t="shared" si="26"/>
        <v>10112558</v>
      </c>
      <c r="V155" s="12">
        <f>'Bil 1 2008-2020'!V155</f>
        <v>237402</v>
      </c>
      <c r="W155" s="12">
        <f t="shared" si="27"/>
        <v>10349960</v>
      </c>
      <c r="X155" s="2"/>
      <c r="Z155" s="2"/>
    </row>
    <row r="156" spans="1:26" ht="15">
      <c r="A156" s="10">
        <v>1445</v>
      </c>
      <c r="B156" s="11" t="s">
        <v>305</v>
      </c>
      <c r="C156" s="92">
        <v>7508415.750500527</v>
      </c>
      <c r="D156" s="92">
        <v>1271167</v>
      </c>
      <c r="E156" s="91">
        <f t="shared" si="19"/>
        <v>8779582.750500526</v>
      </c>
      <c r="F156" s="92">
        <v>96820</v>
      </c>
      <c r="G156" s="91">
        <f t="shared" si="20"/>
        <v>8876402.750500526</v>
      </c>
      <c r="H156" s="92">
        <v>651805</v>
      </c>
      <c r="I156" s="91">
        <f t="shared" si="21"/>
        <v>9528207.750500526</v>
      </c>
      <c r="J156" s="91">
        <f>'Bil 1 2008-2020'!K156</f>
        <v>77660</v>
      </c>
      <c r="K156" s="204">
        <f>'Bil 1 2008-2020'!L156</f>
        <v>31684</v>
      </c>
      <c r="L156" s="252">
        <v>47185</v>
      </c>
      <c r="M156" s="100">
        <f t="shared" si="22"/>
        <v>9637551.750500526</v>
      </c>
      <c r="N156" s="100">
        <f>'Bil 1 2008-2020'!N156</f>
        <v>-43457.75050052628</v>
      </c>
      <c r="O156" s="91">
        <f t="shared" si="23"/>
        <v>9594094</v>
      </c>
      <c r="P156" s="12">
        <f>'Bil 1 2008-2020'!P156</f>
        <v>-12734</v>
      </c>
      <c r="Q156" s="12">
        <f t="shared" si="24"/>
        <v>9581360</v>
      </c>
      <c r="R156" s="12">
        <f>'Bil 1 2008-2020'!R156</f>
        <v>223314</v>
      </c>
      <c r="S156" s="12">
        <f t="shared" si="25"/>
        <v>9804674</v>
      </c>
      <c r="T156" s="12">
        <f>'Bil 1 2008-2020'!T156</f>
        <v>52497</v>
      </c>
      <c r="U156" s="12">
        <f t="shared" si="26"/>
        <v>9857171</v>
      </c>
      <c r="V156" s="12">
        <f>'Bil 1 2008-2020'!V156</f>
        <v>124354</v>
      </c>
      <c r="W156" s="12">
        <f t="shared" si="27"/>
        <v>9981525</v>
      </c>
      <c r="X156" s="2"/>
      <c r="Z156" s="2"/>
    </row>
    <row r="157" spans="1:26" ht="15">
      <c r="A157" s="10">
        <v>1446</v>
      </c>
      <c r="B157" s="11" t="s">
        <v>307</v>
      </c>
      <c r="C157" s="92">
        <v>9121442.952961622</v>
      </c>
      <c r="D157" s="92">
        <v>2989206</v>
      </c>
      <c r="E157" s="91">
        <f t="shared" si="19"/>
        <v>12110648.952961622</v>
      </c>
      <c r="F157" s="92">
        <v>443602</v>
      </c>
      <c r="G157" s="91">
        <f t="shared" si="20"/>
        <v>12554250.952961622</v>
      </c>
      <c r="H157" s="92">
        <v>181841</v>
      </c>
      <c r="I157" s="91">
        <f t="shared" si="21"/>
        <v>12736091.952961622</v>
      </c>
      <c r="J157" s="91">
        <f>'Bil 1 2008-2020'!K157</f>
        <v>-140721</v>
      </c>
      <c r="K157" s="204">
        <f>'Bil 1 2008-2020'!L157</f>
        <v>58401</v>
      </c>
      <c r="L157" s="252">
        <v>129059</v>
      </c>
      <c r="M157" s="100">
        <f t="shared" si="22"/>
        <v>12653771.952961622</v>
      </c>
      <c r="N157" s="100">
        <f>'Bil 1 2008-2020'!N157</f>
        <v>-82554.9529616218</v>
      </c>
      <c r="O157" s="91">
        <f t="shared" si="23"/>
        <v>12571217</v>
      </c>
      <c r="P157" s="12">
        <f>'Bil 1 2008-2020'!P157</f>
        <v>109424</v>
      </c>
      <c r="Q157" s="12">
        <f t="shared" si="24"/>
        <v>12680641</v>
      </c>
      <c r="R157" s="12">
        <f>'Bil 1 2008-2020'!R157</f>
        <v>952784</v>
      </c>
      <c r="S157" s="12">
        <f t="shared" si="25"/>
        <v>13633425</v>
      </c>
      <c r="T157" s="12">
        <f>'Bil 1 2008-2020'!T157</f>
        <v>304837</v>
      </c>
      <c r="U157" s="12">
        <f t="shared" si="26"/>
        <v>13938262</v>
      </c>
      <c r="V157" s="12">
        <f>'Bil 1 2008-2020'!V157</f>
        <v>232486</v>
      </c>
      <c r="W157" s="12">
        <f t="shared" si="27"/>
        <v>14170748</v>
      </c>
      <c r="X157" s="2"/>
      <c r="Z157" s="2"/>
    </row>
    <row r="158" spans="1:26" ht="15">
      <c r="A158" s="10">
        <v>1447</v>
      </c>
      <c r="B158" s="11" t="s">
        <v>309</v>
      </c>
      <c r="C158" s="92">
        <v>7210789.643950869</v>
      </c>
      <c r="D158" s="92">
        <v>1499385</v>
      </c>
      <c r="E158" s="91">
        <f t="shared" si="19"/>
        <v>8710174.643950868</v>
      </c>
      <c r="F158" s="92">
        <v>329135</v>
      </c>
      <c r="G158" s="91">
        <f t="shared" si="20"/>
        <v>9039309.643950868</v>
      </c>
      <c r="H158" s="92">
        <v>387494</v>
      </c>
      <c r="I158" s="91">
        <f t="shared" si="21"/>
        <v>9426803.643950868</v>
      </c>
      <c r="J158" s="91">
        <f>'Bil 1 2008-2020'!K158</f>
        <v>15501</v>
      </c>
      <c r="K158" s="204">
        <f>'Bil 1 2008-2020'!L158</f>
        <v>58029</v>
      </c>
      <c r="L158" s="252">
        <v>142581</v>
      </c>
      <c r="M158" s="100">
        <f t="shared" si="22"/>
        <v>9500333.643950868</v>
      </c>
      <c r="N158" s="100">
        <f>'Bil 1 2008-2020'!N158</f>
        <v>-67516.6439508684</v>
      </c>
      <c r="O158" s="91">
        <f t="shared" si="23"/>
        <v>9432817</v>
      </c>
      <c r="P158" s="12">
        <f>'Bil 1 2008-2020'!P158</f>
        <v>-45218</v>
      </c>
      <c r="Q158" s="12">
        <f t="shared" si="24"/>
        <v>9387599</v>
      </c>
      <c r="R158" s="12">
        <f>'Bil 1 2008-2020'!R158</f>
        <v>-429217</v>
      </c>
      <c r="S158" s="12">
        <f t="shared" si="25"/>
        <v>8958382</v>
      </c>
      <c r="T158" s="12">
        <f>'Bil 1 2008-2020'!T158</f>
        <v>37918</v>
      </c>
      <c r="U158" s="12">
        <f t="shared" si="26"/>
        <v>8996300</v>
      </c>
      <c r="V158" s="12">
        <f>'Bil 1 2008-2020'!V158</f>
        <v>80640</v>
      </c>
      <c r="W158" s="12">
        <f t="shared" si="27"/>
        <v>9076940</v>
      </c>
      <c r="X158" s="2"/>
      <c r="Z158" s="2"/>
    </row>
    <row r="159" spans="1:26" ht="15">
      <c r="A159" s="10">
        <v>1452</v>
      </c>
      <c r="B159" s="11" t="s">
        <v>311</v>
      </c>
      <c r="C159" s="92">
        <v>15622713.217905715</v>
      </c>
      <c r="D159" s="92">
        <v>2303433</v>
      </c>
      <c r="E159" s="91">
        <f t="shared" si="19"/>
        <v>17926146.217905715</v>
      </c>
      <c r="F159" s="92">
        <v>328032</v>
      </c>
      <c r="G159" s="91">
        <f t="shared" si="20"/>
        <v>18254178.217905715</v>
      </c>
      <c r="H159" s="92">
        <v>206704</v>
      </c>
      <c r="I159" s="91">
        <f t="shared" si="21"/>
        <v>18460882.217905715</v>
      </c>
      <c r="J159" s="91">
        <f>'Bil 1 2008-2020'!K159</f>
        <v>1254351</v>
      </c>
      <c r="K159" s="204">
        <f>'Bil 1 2008-2020'!L159</f>
        <v>4142</v>
      </c>
      <c r="L159" s="252">
        <v>36790</v>
      </c>
      <c r="M159" s="100">
        <f t="shared" si="22"/>
        <v>19719375.217905715</v>
      </c>
      <c r="N159" s="100">
        <f>'Bil 1 2008-2020'!N159</f>
        <v>-92847.21790571511</v>
      </c>
      <c r="O159" s="91">
        <f t="shared" si="23"/>
        <v>19626528</v>
      </c>
      <c r="P159" s="12">
        <f>'Bil 1 2008-2020'!P159</f>
        <v>282661</v>
      </c>
      <c r="Q159" s="12">
        <f t="shared" si="24"/>
        <v>19909189</v>
      </c>
      <c r="R159" s="12">
        <f>'Bil 1 2008-2020'!R159</f>
        <v>-313985</v>
      </c>
      <c r="S159" s="12">
        <f t="shared" si="25"/>
        <v>19595204</v>
      </c>
      <c r="T159" s="12">
        <f>'Bil 1 2008-2020'!T159</f>
        <v>144081</v>
      </c>
      <c r="U159" s="12">
        <f t="shared" si="26"/>
        <v>19739285</v>
      </c>
      <c r="V159" s="12">
        <f>'Bil 1 2008-2020'!V159</f>
        <v>282825</v>
      </c>
      <c r="W159" s="12">
        <f t="shared" si="27"/>
        <v>20022110</v>
      </c>
      <c r="X159" s="2"/>
      <c r="Z159" s="2"/>
    </row>
    <row r="160" spans="1:26" ht="15">
      <c r="A160" s="10">
        <v>1460</v>
      </c>
      <c r="B160" s="11" t="s">
        <v>313</v>
      </c>
      <c r="C160" s="92">
        <v>13277578.94085149</v>
      </c>
      <c r="D160" s="92">
        <v>3429349</v>
      </c>
      <c r="E160" s="91">
        <f t="shared" si="19"/>
        <v>16706927.94085149</v>
      </c>
      <c r="F160" s="92">
        <v>982543</v>
      </c>
      <c r="G160" s="91">
        <f t="shared" si="20"/>
        <v>17689470.940851487</v>
      </c>
      <c r="H160" s="92">
        <v>258759</v>
      </c>
      <c r="I160" s="91">
        <f t="shared" si="21"/>
        <v>17948229.940851487</v>
      </c>
      <c r="J160" s="91">
        <f>'Bil 1 2008-2020'!K160</f>
        <v>1930969</v>
      </c>
      <c r="K160" s="204">
        <f>'Bil 1 2008-2020'!L160</f>
        <v>145649</v>
      </c>
      <c r="L160" s="252">
        <v>395429</v>
      </c>
      <c r="M160" s="100">
        <f t="shared" si="22"/>
        <v>20024847.940851487</v>
      </c>
      <c r="N160" s="100">
        <f>'Bil 1 2008-2020'!N160</f>
        <v>-81823.94085148722</v>
      </c>
      <c r="O160" s="91">
        <f t="shared" si="23"/>
        <v>19943024</v>
      </c>
      <c r="P160" s="12">
        <f>'Bil 1 2008-2020'!P160</f>
        <v>255150</v>
      </c>
      <c r="Q160" s="12">
        <f t="shared" si="24"/>
        <v>20198174</v>
      </c>
      <c r="R160" s="12">
        <f>'Bil 1 2008-2020'!R160</f>
        <v>-82410</v>
      </c>
      <c r="S160" s="12">
        <f t="shared" si="25"/>
        <v>20115764</v>
      </c>
      <c r="T160" s="12">
        <f>'Bil 1 2008-2020'!T160</f>
        <v>156306</v>
      </c>
      <c r="U160" s="12">
        <f t="shared" si="26"/>
        <v>20272070</v>
      </c>
      <c r="V160" s="12">
        <f>'Bil 1 2008-2020'!V160</f>
        <v>250040</v>
      </c>
      <c r="W160" s="12">
        <f t="shared" si="27"/>
        <v>20522110</v>
      </c>
      <c r="X160" s="2"/>
      <c r="Z160" s="2"/>
    </row>
    <row r="161" spans="1:26" ht="15">
      <c r="A161" s="10">
        <v>1461</v>
      </c>
      <c r="B161" s="11" t="s">
        <v>315</v>
      </c>
      <c r="C161" s="92">
        <v>12711557.863216871</v>
      </c>
      <c r="D161" s="92">
        <v>2156683</v>
      </c>
      <c r="E161" s="91">
        <f t="shared" si="19"/>
        <v>14868240.863216871</v>
      </c>
      <c r="F161" s="92">
        <v>894370</v>
      </c>
      <c r="G161" s="91">
        <f t="shared" si="20"/>
        <v>15762610.863216871</v>
      </c>
      <c r="H161" s="92">
        <v>388254</v>
      </c>
      <c r="I161" s="91">
        <f t="shared" si="21"/>
        <v>16150864.863216871</v>
      </c>
      <c r="J161" s="91">
        <f>'Bil 1 2008-2020'!K161</f>
        <v>645725</v>
      </c>
      <c r="K161" s="204">
        <f>'Bil 1 2008-2020'!L161</f>
        <v>117822</v>
      </c>
      <c r="L161" s="252">
        <v>283298</v>
      </c>
      <c r="M161" s="100">
        <f t="shared" si="22"/>
        <v>16914411.86321687</v>
      </c>
      <c r="N161" s="100">
        <f>'Bil 1 2008-2020'!N161</f>
        <v>-63472.86321686953</v>
      </c>
      <c r="O161" s="91">
        <f t="shared" si="23"/>
        <v>16850939</v>
      </c>
      <c r="P161" s="12">
        <f>'Bil 1 2008-2020'!P161</f>
        <v>296993</v>
      </c>
      <c r="Q161" s="12">
        <f t="shared" si="24"/>
        <v>17147932</v>
      </c>
      <c r="R161" s="12">
        <f>'Bil 1 2008-2020'!R161</f>
        <v>1052447</v>
      </c>
      <c r="S161" s="12">
        <f t="shared" si="25"/>
        <v>18200379</v>
      </c>
      <c r="T161" s="12">
        <f>'Bil 1 2008-2020'!T161</f>
        <v>275207</v>
      </c>
      <c r="U161" s="12">
        <f t="shared" si="26"/>
        <v>18475586</v>
      </c>
      <c r="V161" s="12">
        <f>'Bil 1 2008-2020'!V161</f>
        <v>143570</v>
      </c>
      <c r="W161" s="12">
        <f t="shared" si="27"/>
        <v>18619156</v>
      </c>
      <c r="X161" s="2"/>
      <c r="Z161" s="2"/>
    </row>
    <row r="162" spans="1:26" ht="15">
      <c r="A162" s="10">
        <v>1462</v>
      </c>
      <c r="B162" s="11" t="s">
        <v>317</v>
      </c>
      <c r="C162" s="92">
        <v>17048395.415797606</v>
      </c>
      <c r="D162" s="92">
        <v>4313429</v>
      </c>
      <c r="E162" s="91">
        <f t="shared" si="19"/>
        <v>21361824.415797606</v>
      </c>
      <c r="F162" s="92">
        <v>469895</v>
      </c>
      <c r="G162" s="91">
        <f t="shared" si="20"/>
        <v>21831719.415797606</v>
      </c>
      <c r="H162" s="92">
        <v>68857</v>
      </c>
      <c r="I162" s="91">
        <f t="shared" si="21"/>
        <v>21900576.415797606</v>
      </c>
      <c r="J162" s="91">
        <f>'Bil 1 2008-2020'!K162</f>
        <v>2044085</v>
      </c>
      <c r="K162" s="204">
        <f>'Bil 1 2008-2020'!L162</f>
        <v>90718</v>
      </c>
      <c r="L162" s="252">
        <v>211652</v>
      </c>
      <c r="M162" s="100">
        <f t="shared" si="22"/>
        <v>24035379.415797606</v>
      </c>
      <c r="N162" s="100">
        <f>'Bil 1 2008-2020'!N162</f>
        <v>263299.5842023939</v>
      </c>
      <c r="O162" s="91">
        <f t="shared" si="23"/>
        <v>24298679</v>
      </c>
      <c r="P162" s="12">
        <f>'Bil 1 2008-2020'!P162</f>
        <v>415927</v>
      </c>
      <c r="Q162" s="12">
        <f t="shared" si="24"/>
        <v>24714606</v>
      </c>
      <c r="R162" s="12">
        <f>'Bil 1 2008-2020'!R162</f>
        <v>664040</v>
      </c>
      <c r="S162" s="12">
        <f t="shared" si="25"/>
        <v>25378646</v>
      </c>
      <c r="T162" s="12">
        <f>'Bil 1 2008-2020'!T162</f>
        <v>532935</v>
      </c>
      <c r="U162" s="12">
        <f t="shared" si="26"/>
        <v>25911581</v>
      </c>
      <c r="V162" s="12">
        <f>'Bil 1 2008-2020'!V162</f>
        <v>754397</v>
      </c>
      <c r="W162" s="12">
        <f t="shared" si="27"/>
        <v>26665978</v>
      </c>
      <c r="X162" s="2"/>
      <c r="Z162" s="2"/>
    </row>
    <row r="163" spans="1:26" ht="15">
      <c r="A163" s="10">
        <v>1463</v>
      </c>
      <c r="B163" s="11" t="s">
        <v>319</v>
      </c>
      <c r="C163" s="92">
        <v>44723637.26098881</v>
      </c>
      <c r="D163" s="92">
        <v>8823340</v>
      </c>
      <c r="E163" s="91">
        <f t="shared" si="19"/>
        <v>53546977.26098881</v>
      </c>
      <c r="F163" s="92">
        <v>1407877</v>
      </c>
      <c r="G163" s="91">
        <f t="shared" si="20"/>
        <v>54954854.26098881</v>
      </c>
      <c r="H163" s="92">
        <v>1168090</v>
      </c>
      <c r="I163" s="91">
        <f t="shared" si="21"/>
        <v>56122944.26098881</v>
      </c>
      <c r="J163" s="91">
        <f>'Bil 1 2008-2020'!K163</f>
        <v>3776201</v>
      </c>
      <c r="K163" s="204">
        <f>'Bil 1 2008-2020'!L163</f>
        <v>105491</v>
      </c>
      <c r="L163" s="252">
        <v>306718</v>
      </c>
      <c r="M163" s="100">
        <f t="shared" si="22"/>
        <v>60004636.26098881</v>
      </c>
      <c r="N163" s="100">
        <f>'Bil 1 2008-2020'!N163</f>
        <v>475723.73901119083</v>
      </c>
      <c r="O163" s="91">
        <f t="shared" si="23"/>
        <v>60480360</v>
      </c>
      <c r="P163" s="12">
        <f>'Bil 1 2008-2020'!P163</f>
        <v>1840943</v>
      </c>
      <c r="Q163" s="12">
        <f t="shared" si="24"/>
        <v>62321303</v>
      </c>
      <c r="R163" s="12">
        <f>'Bil 1 2008-2020'!R163</f>
        <v>355429</v>
      </c>
      <c r="S163" s="12">
        <f t="shared" si="25"/>
        <v>62676732</v>
      </c>
      <c r="T163" s="12">
        <f>'Bil 1 2008-2020'!T163</f>
        <v>1203841</v>
      </c>
      <c r="U163" s="12">
        <f t="shared" si="26"/>
        <v>63880573</v>
      </c>
      <c r="V163" s="12">
        <f>'Bil 1 2008-2020'!V163</f>
        <v>1753834</v>
      </c>
      <c r="W163" s="12">
        <f t="shared" si="27"/>
        <v>65634407</v>
      </c>
      <c r="X163" s="2"/>
      <c r="Z163" s="2"/>
    </row>
    <row r="164" spans="1:26" ht="15">
      <c r="A164" s="10">
        <v>1465</v>
      </c>
      <c r="B164" s="11" t="s">
        <v>321</v>
      </c>
      <c r="C164" s="92">
        <v>13851572.146340117</v>
      </c>
      <c r="D164" s="92">
        <v>2769436</v>
      </c>
      <c r="E164" s="91">
        <f t="shared" si="19"/>
        <v>16621008.146340117</v>
      </c>
      <c r="F164" s="92">
        <v>479390</v>
      </c>
      <c r="G164" s="91">
        <f t="shared" si="20"/>
        <v>17100398.146340117</v>
      </c>
      <c r="H164" s="92">
        <v>975786</v>
      </c>
      <c r="I164" s="91">
        <f t="shared" si="21"/>
        <v>18076184.146340117</v>
      </c>
      <c r="J164" s="91">
        <f>'Bil 1 2008-2020'!K164</f>
        <v>1190296</v>
      </c>
      <c r="K164" s="204">
        <f>'Bil 1 2008-2020'!L164</f>
        <v>74593</v>
      </c>
      <c r="L164" s="252">
        <v>151831</v>
      </c>
      <c r="M164" s="100">
        <f t="shared" si="22"/>
        <v>19341073.146340117</v>
      </c>
      <c r="N164" s="100">
        <f>'Bil 1 2008-2020'!N164</f>
        <v>-77131.14634011686</v>
      </c>
      <c r="O164" s="91">
        <f t="shared" si="23"/>
        <v>19263942</v>
      </c>
      <c r="P164" s="12">
        <f>'Bil 1 2008-2020'!P164</f>
        <v>40850</v>
      </c>
      <c r="Q164" s="12">
        <f t="shared" si="24"/>
        <v>19304792</v>
      </c>
      <c r="R164" s="12">
        <f>'Bil 1 2008-2020'!R164</f>
        <v>-603109</v>
      </c>
      <c r="S164" s="12">
        <f t="shared" si="25"/>
        <v>18701683</v>
      </c>
      <c r="T164" s="12">
        <f>'Bil 1 2008-2020'!T164</f>
        <v>114561</v>
      </c>
      <c r="U164" s="12">
        <f t="shared" si="26"/>
        <v>18816244</v>
      </c>
      <c r="V164" s="12">
        <f>'Bil 1 2008-2020'!V164</f>
        <v>891480</v>
      </c>
      <c r="W164" s="12">
        <f t="shared" si="27"/>
        <v>19707724</v>
      </c>
      <c r="X164" s="2"/>
      <c r="Z164" s="2"/>
    </row>
    <row r="165" spans="1:26" ht="15">
      <c r="A165" s="10">
        <v>1466</v>
      </c>
      <c r="B165" s="11" t="s">
        <v>323</v>
      </c>
      <c r="C165" s="92">
        <v>12316937.534443442</v>
      </c>
      <c r="D165" s="92">
        <v>1726291</v>
      </c>
      <c r="E165" s="91">
        <f t="shared" si="19"/>
        <v>14043228.534443442</v>
      </c>
      <c r="F165" s="92">
        <v>333080</v>
      </c>
      <c r="G165" s="91">
        <f t="shared" si="20"/>
        <v>14376308.534443442</v>
      </c>
      <c r="H165" s="92">
        <v>418602</v>
      </c>
      <c r="I165" s="91">
        <f t="shared" si="21"/>
        <v>14794910.534443442</v>
      </c>
      <c r="J165" s="91">
        <f>'Bil 1 2008-2020'!K165</f>
        <v>904389</v>
      </c>
      <c r="K165" s="204">
        <f>'Bil 1 2008-2020'!L165</f>
        <v>25045</v>
      </c>
      <c r="L165" s="252">
        <v>59091</v>
      </c>
      <c r="M165" s="100">
        <f t="shared" si="22"/>
        <v>15724344.534443442</v>
      </c>
      <c r="N165" s="100">
        <f>'Bil 1 2008-2020'!N165</f>
        <v>-102537.53444344178</v>
      </c>
      <c r="O165" s="91">
        <f t="shared" si="23"/>
        <v>15621807</v>
      </c>
      <c r="P165" s="12">
        <f>'Bil 1 2008-2020'!P165</f>
        <v>51332</v>
      </c>
      <c r="Q165" s="12">
        <f t="shared" si="24"/>
        <v>15673139</v>
      </c>
      <c r="R165" s="12">
        <f>'Bil 1 2008-2020'!R165</f>
        <v>622038</v>
      </c>
      <c r="S165" s="12">
        <f t="shared" si="25"/>
        <v>16295177</v>
      </c>
      <c r="T165" s="12">
        <f>'Bil 1 2008-2020'!T165</f>
        <v>221848</v>
      </c>
      <c r="U165" s="12">
        <f t="shared" si="26"/>
        <v>16517025</v>
      </c>
      <c r="V165" s="12">
        <f>'Bil 1 2008-2020'!V165</f>
        <v>1007983</v>
      </c>
      <c r="W165" s="12">
        <f t="shared" si="27"/>
        <v>17525008</v>
      </c>
      <c r="X165" s="2"/>
      <c r="Z165" s="2"/>
    </row>
    <row r="166" spans="1:26" ht="15">
      <c r="A166" s="10">
        <v>1470</v>
      </c>
      <c r="B166" s="11" t="s">
        <v>325</v>
      </c>
      <c r="C166" s="92">
        <v>21260336.298665535</v>
      </c>
      <c r="D166" s="92">
        <v>3168159</v>
      </c>
      <c r="E166" s="91">
        <f t="shared" si="19"/>
        <v>24428495.298665535</v>
      </c>
      <c r="F166" s="92">
        <v>500430</v>
      </c>
      <c r="G166" s="91">
        <f t="shared" si="20"/>
        <v>24928925.298665535</v>
      </c>
      <c r="H166" s="92">
        <v>261749</v>
      </c>
      <c r="I166" s="91">
        <f t="shared" si="21"/>
        <v>25190674.298665535</v>
      </c>
      <c r="J166" s="91">
        <f>'Bil 1 2008-2020'!K166</f>
        <v>395799</v>
      </c>
      <c r="K166" s="204">
        <f>'Bil 1 2008-2020'!L166</f>
        <v>37183</v>
      </c>
      <c r="L166" s="252">
        <v>114549</v>
      </c>
      <c r="M166" s="100">
        <f t="shared" si="22"/>
        <v>25623656.298665535</v>
      </c>
      <c r="N166" s="100">
        <f>'Bil 1 2008-2020'!N166</f>
        <v>-260207.2986655347</v>
      </c>
      <c r="O166" s="91">
        <f t="shared" si="23"/>
        <v>25363449</v>
      </c>
      <c r="P166" s="12">
        <f>'Bil 1 2008-2020'!P166</f>
        <v>982366</v>
      </c>
      <c r="Q166" s="12">
        <f t="shared" si="24"/>
        <v>26345815</v>
      </c>
      <c r="R166" s="12">
        <f>'Bil 1 2008-2020'!R166</f>
        <v>417843</v>
      </c>
      <c r="S166" s="12">
        <f t="shared" si="25"/>
        <v>26763658</v>
      </c>
      <c r="T166" s="12">
        <f>'Bil 1 2008-2020'!T166</f>
        <v>390443</v>
      </c>
      <c r="U166" s="12">
        <f t="shared" si="26"/>
        <v>27154101</v>
      </c>
      <c r="V166" s="12">
        <f>'Bil 1 2008-2020'!V166</f>
        <v>-177999</v>
      </c>
      <c r="W166" s="12">
        <f t="shared" si="27"/>
        <v>26976102</v>
      </c>
      <c r="X166" s="2"/>
      <c r="Z166" s="2"/>
    </row>
    <row r="167" spans="1:26" ht="15">
      <c r="A167" s="10">
        <v>1471</v>
      </c>
      <c r="B167" s="11" t="s">
        <v>327</v>
      </c>
      <c r="C167" s="92">
        <v>17344692.834371597</v>
      </c>
      <c r="D167" s="92">
        <v>3655026</v>
      </c>
      <c r="E167" s="91">
        <f t="shared" si="19"/>
        <v>20999718.834371597</v>
      </c>
      <c r="F167" s="92">
        <v>622855</v>
      </c>
      <c r="G167" s="91">
        <f t="shared" si="20"/>
        <v>21622573.834371597</v>
      </c>
      <c r="H167" s="92">
        <v>858369</v>
      </c>
      <c r="I167" s="91">
        <f t="shared" si="21"/>
        <v>22480942.834371597</v>
      </c>
      <c r="J167" s="91">
        <f>'Bil 1 2008-2020'!K167</f>
        <v>2420289</v>
      </c>
      <c r="K167" s="204">
        <f>'Bil 1 2008-2020'!L167</f>
        <v>90245</v>
      </c>
      <c r="L167" s="252">
        <v>189246</v>
      </c>
      <c r="M167" s="100">
        <f t="shared" si="22"/>
        <v>24991476.834371597</v>
      </c>
      <c r="N167" s="100">
        <f>'Bil 1 2008-2020'!N167</f>
        <v>183905.16562840343</v>
      </c>
      <c r="O167" s="91">
        <f t="shared" si="23"/>
        <v>25175382</v>
      </c>
      <c r="P167" s="12">
        <f>'Bil 1 2008-2020'!P167</f>
        <v>568093</v>
      </c>
      <c r="Q167" s="12">
        <f t="shared" si="24"/>
        <v>25743475</v>
      </c>
      <c r="R167" s="12">
        <f>'Bil 1 2008-2020'!R167</f>
        <v>-1089315</v>
      </c>
      <c r="S167" s="12">
        <f t="shared" si="25"/>
        <v>24654160</v>
      </c>
      <c r="T167" s="12">
        <f>'Bil 1 2008-2020'!T167</f>
        <v>89056</v>
      </c>
      <c r="U167" s="12">
        <f t="shared" si="26"/>
        <v>24743216</v>
      </c>
      <c r="V167" s="12">
        <f>'Bil 1 2008-2020'!V167</f>
        <v>619970</v>
      </c>
      <c r="W167" s="12">
        <f t="shared" si="27"/>
        <v>25363186</v>
      </c>
      <c r="X167" s="2"/>
      <c r="Z167" s="2"/>
    </row>
    <row r="168" spans="1:26" ht="15">
      <c r="A168" s="10">
        <v>1472</v>
      </c>
      <c r="B168" s="11" t="s">
        <v>329</v>
      </c>
      <c r="C168" s="92">
        <v>14088078.606009042</v>
      </c>
      <c r="D168" s="92">
        <v>3071679</v>
      </c>
      <c r="E168" s="91">
        <f t="shared" si="19"/>
        <v>17159757.606009044</v>
      </c>
      <c r="F168" s="92">
        <v>455428</v>
      </c>
      <c r="G168" s="91">
        <f t="shared" si="20"/>
        <v>17615185.606009044</v>
      </c>
      <c r="H168" s="92">
        <v>508977</v>
      </c>
      <c r="I168" s="91">
        <f t="shared" si="21"/>
        <v>18124162.606009044</v>
      </c>
      <c r="J168" s="91">
        <f>'Bil 1 2008-2020'!K168</f>
        <v>1475276</v>
      </c>
      <c r="K168" s="204">
        <f>'Bil 1 2008-2020'!L168</f>
        <v>22029</v>
      </c>
      <c r="L168" s="252">
        <v>74046</v>
      </c>
      <c r="M168" s="100">
        <f t="shared" si="22"/>
        <v>19621467.606009044</v>
      </c>
      <c r="N168" s="100">
        <f>'Bil 1 2008-2020'!N168</f>
        <v>-60321.60600904375</v>
      </c>
      <c r="O168" s="91">
        <f t="shared" si="23"/>
        <v>19561146</v>
      </c>
      <c r="P168" s="12">
        <f>'Bil 1 2008-2020'!P168</f>
        <v>307884</v>
      </c>
      <c r="Q168" s="12">
        <f t="shared" si="24"/>
        <v>19869030</v>
      </c>
      <c r="R168" s="12">
        <f>'Bil 1 2008-2020'!R168</f>
        <v>-1520103</v>
      </c>
      <c r="S168" s="12">
        <f t="shared" si="25"/>
        <v>18348927</v>
      </c>
      <c r="T168" s="12">
        <f>'Bil 1 2008-2020'!T168</f>
        <v>176530</v>
      </c>
      <c r="U168" s="12">
        <f t="shared" si="26"/>
        <v>18525457</v>
      </c>
      <c r="V168" s="12">
        <f>'Bil 1 2008-2020'!V168</f>
        <v>245022</v>
      </c>
      <c r="W168" s="12">
        <f t="shared" si="27"/>
        <v>18770479</v>
      </c>
      <c r="X168" s="2"/>
      <c r="Z168" s="2"/>
    </row>
    <row r="169" spans="1:26" ht="15">
      <c r="A169" s="10">
        <v>1473</v>
      </c>
      <c r="B169" s="11" t="s">
        <v>331</v>
      </c>
      <c r="C169" s="92">
        <v>12496310.411158638</v>
      </c>
      <c r="D169" s="92">
        <v>1646662</v>
      </c>
      <c r="E169" s="91">
        <f t="shared" si="19"/>
        <v>14142972.411158638</v>
      </c>
      <c r="F169" s="92">
        <v>457488</v>
      </c>
      <c r="G169" s="91">
        <f t="shared" si="20"/>
        <v>14600460.411158638</v>
      </c>
      <c r="H169" s="92">
        <v>664655</v>
      </c>
      <c r="I169" s="91">
        <f t="shared" si="21"/>
        <v>15265115.411158638</v>
      </c>
      <c r="J169" s="91">
        <f>'Bil 1 2008-2020'!K169</f>
        <v>485923</v>
      </c>
      <c r="K169" s="204">
        <f>'Bil 1 2008-2020'!L169</f>
        <v>49887</v>
      </c>
      <c r="L169" s="252">
        <v>103449</v>
      </c>
      <c r="M169" s="100">
        <f t="shared" si="22"/>
        <v>15800925.411158638</v>
      </c>
      <c r="N169" s="100">
        <f>'Bil 1 2008-2020'!N169</f>
        <v>-254230.41115863807</v>
      </c>
      <c r="O169" s="91">
        <f t="shared" si="23"/>
        <v>15546695</v>
      </c>
      <c r="P169" s="12">
        <f>'Bil 1 2008-2020'!P169</f>
        <v>38306</v>
      </c>
      <c r="Q169" s="12">
        <f t="shared" si="24"/>
        <v>15585001</v>
      </c>
      <c r="R169" s="12">
        <f>'Bil 1 2008-2020'!R169</f>
        <v>-180729</v>
      </c>
      <c r="S169" s="12">
        <f t="shared" si="25"/>
        <v>15404272</v>
      </c>
      <c r="T169" s="12">
        <f>'Bil 1 2008-2020'!T169</f>
        <v>119668</v>
      </c>
      <c r="U169" s="12">
        <f t="shared" si="26"/>
        <v>15523940</v>
      </c>
      <c r="V169" s="12">
        <f>'Bil 1 2008-2020'!V169</f>
        <v>186943</v>
      </c>
      <c r="W169" s="12">
        <f t="shared" si="27"/>
        <v>15710883</v>
      </c>
      <c r="X169" s="2"/>
      <c r="Z169" s="2"/>
    </row>
    <row r="170" spans="1:26" ht="15">
      <c r="A170" s="10">
        <v>1480</v>
      </c>
      <c r="B170" s="11" t="s">
        <v>333</v>
      </c>
      <c r="C170" s="92">
        <v>655371357.9343716</v>
      </c>
      <c r="D170" s="92">
        <v>30200866</v>
      </c>
      <c r="E170" s="91">
        <f t="shared" si="19"/>
        <v>685572223.9343716</v>
      </c>
      <c r="F170" s="92">
        <v>4210663</v>
      </c>
      <c r="G170" s="91">
        <f t="shared" si="20"/>
        <v>689782886.9343716</v>
      </c>
      <c r="H170" s="92">
        <v>13275880</v>
      </c>
      <c r="I170" s="91">
        <f t="shared" si="21"/>
        <v>703058766.9343716</v>
      </c>
      <c r="J170" s="91">
        <f>'Bil 1 2008-2020'!K170</f>
        <v>32979624</v>
      </c>
      <c r="K170" s="204">
        <f>'Bil 1 2008-2020'!L170</f>
        <v>3407</v>
      </c>
      <c r="L170" s="252">
        <v>-193293</v>
      </c>
      <c r="M170" s="100">
        <f t="shared" si="22"/>
        <v>736041797.9343716</v>
      </c>
      <c r="N170" s="100">
        <f>'Bil 1 2008-2020'!N170</f>
        <v>-16758095.93437159</v>
      </c>
      <c r="O170" s="91">
        <f t="shared" si="23"/>
        <v>719283702</v>
      </c>
      <c r="P170" s="12">
        <f>'Bil 1 2008-2020'!P170</f>
        <v>6667025</v>
      </c>
      <c r="Q170" s="12">
        <f t="shared" si="24"/>
        <v>725950727</v>
      </c>
      <c r="R170" s="12">
        <f>'Bil 1 2008-2020'!R170</f>
        <v>21622726</v>
      </c>
      <c r="S170" s="12">
        <f t="shared" si="25"/>
        <v>747573453</v>
      </c>
      <c r="T170" s="12">
        <f>'Bil 1 2008-2020'!T170</f>
        <v>25168516</v>
      </c>
      <c r="U170" s="12">
        <f t="shared" si="26"/>
        <v>772741969</v>
      </c>
      <c r="V170" s="12">
        <f>'Bil 1 2008-2020'!V170</f>
        <v>27098591</v>
      </c>
      <c r="W170" s="12">
        <f t="shared" si="27"/>
        <v>799840560</v>
      </c>
      <c r="X170" s="2"/>
      <c r="Z170" s="2"/>
    </row>
    <row r="171" spans="1:26" ht="15">
      <c r="A171" s="10">
        <v>1481</v>
      </c>
      <c r="B171" s="11" t="s">
        <v>335</v>
      </c>
      <c r="C171" s="92">
        <v>78795183.02104633</v>
      </c>
      <c r="D171" s="92">
        <v>6479439</v>
      </c>
      <c r="E171" s="91">
        <f t="shared" si="19"/>
        <v>85274622.02104633</v>
      </c>
      <c r="F171" s="92">
        <v>798263</v>
      </c>
      <c r="G171" s="91">
        <f t="shared" si="20"/>
        <v>86072885.02104633</v>
      </c>
      <c r="H171" s="92">
        <v>2308060</v>
      </c>
      <c r="I171" s="91">
        <f t="shared" si="21"/>
        <v>88380945.02104633</v>
      </c>
      <c r="J171" s="91">
        <f>'Bil 1 2008-2020'!K171</f>
        <v>6051096</v>
      </c>
      <c r="K171" s="204">
        <f>'Bil 1 2008-2020'!L171</f>
        <v>80689</v>
      </c>
      <c r="L171" s="252">
        <v>124947</v>
      </c>
      <c r="M171" s="100">
        <f t="shared" si="22"/>
        <v>94512730.02104633</v>
      </c>
      <c r="N171" s="100">
        <f>'Bil 1 2008-2020'!N171</f>
        <v>1422244.9789536744</v>
      </c>
      <c r="O171" s="91">
        <f t="shared" si="23"/>
        <v>95934975</v>
      </c>
      <c r="P171" s="12">
        <f>'Bil 1 2008-2020'!P171</f>
        <v>1126337</v>
      </c>
      <c r="Q171" s="12">
        <f t="shared" si="24"/>
        <v>97061312</v>
      </c>
      <c r="R171" s="12">
        <f>'Bil 1 2008-2020'!R171</f>
        <v>3270596</v>
      </c>
      <c r="S171" s="12">
        <f t="shared" si="25"/>
        <v>100331908</v>
      </c>
      <c r="T171" s="12">
        <f>'Bil 1 2008-2020'!T171</f>
        <v>2926812</v>
      </c>
      <c r="U171" s="12">
        <f t="shared" si="26"/>
        <v>103258720</v>
      </c>
      <c r="V171" s="12">
        <f>'Bil 1 2008-2020'!V171</f>
        <v>4695202</v>
      </c>
      <c r="W171" s="12">
        <f t="shared" si="27"/>
        <v>107953922</v>
      </c>
      <c r="X171" s="2"/>
      <c r="Z171" s="2"/>
    </row>
    <row r="172" spans="1:26" ht="15">
      <c r="A172" s="10">
        <v>1482</v>
      </c>
      <c r="B172" s="11" t="s">
        <v>337</v>
      </c>
      <c r="C172" s="92">
        <v>52558910.253503695</v>
      </c>
      <c r="D172" s="92">
        <v>7892557</v>
      </c>
      <c r="E172" s="91">
        <f t="shared" si="19"/>
        <v>60451467.253503695</v>
      </c>
      <c r="F172" s="92">
        <v>1678414</v>
      </c>
      <c r="G172" s="91">
        <f t="shared" si="20"/>
        <v>62129881.253503695</v>
      </c>
      <c r="H172" s="92">
        <v>1645061</v>
      </c>
      <c r="I172" s="91">
        <f t="shared" si="21"/>
        <v>63774942.253503695</v>
      </c>
      <c r="J172" s="91">
        <f>'Bil 1 2008-2020'!K172</f>
        <v>5091229</v>
      </c>
      <c r="K172" s="204">
        <f>'Bil 1 2008-2020'!L172</f>
        <v>159662</v>
      </c>
      <c r="L172" s="252">
        <v>342167</v>
      </c>
      <c r="M172" s="100">
        <f t="shared" si="22"/>
        <v>69025833.2535037</v>
      </c>
      <c r="N172" s="100">
        <f>'Bil 1 2008-2020'!N172</f>
        <v>2614150.746496305</v>
      </c>
      <c r="O172" s="91">
        <f t="shared" si="23"/>
        <v>71639984</v>
      </c>
      <c r="P172" s="12">
        <f>'Bil 1 2008-2020'!P172</f>
        <v>1125421</v>
      </c>
      <c r="Q172" s="12">
        <f t="shared" si="24"/>
        <v>72765405</v>
      </c>
      <c r="R172" s="12">
        <f>'Bil 1 2008-2020'!R172</f>
        <v>3218764</v>
      </c>
      <c r="S172" s="12">
        <f t="shared" si="25"/>
        <v>75984169</v>
      </c>
      <c r="T172" s="12">
        <f>'Bil 1 2008-2020'!T172</f>
        <v>2725971</v>
      </c>
      <c r="U172" s="12">
        <f t="shared" si="26"/>
        <v>78710140</v>
      </c>
      <c r="V172" s="12">
        <f>'Bil 1 2008-2020'!V172</f>
        <v>4300660</v>
      </c>
      <c r="W172" s="12">
        <f t="shared" si="27"/>
        <v>83010800</v>
      </c>
      <c r="X172" s="2"/>
      <c r="Z172" s="2"/>
    </row>
    <row r="173" spans="1:26" ht="15">
      <c r="A173" s="10">
        <v>1484</v>
      </c>
      <c r="B173" s="11" t="s">
        <v>339</v>
      </c>
      <c r="C173" s="92">
        <v>19429404.26819487</v>
      </c>
      <c r="D173" s="92">
        <v>8648130</v>
      </c>
      <c r="E173" s="91">
        <f t="shared" si="19"/>
        <v>28077534.26819487</v>
      </c>
      <c r="F173" s="92">
        <v>743777</v>
      </c>
      <c r="G173" s="91">
        <f t="shared" si="20"/>
        <v>28821311.26819487</v>
      </c>
      <c r="H173" s="92">
        <v>976031</v>
      </c>
      <c r="I173" s="91">
        <f t="shared" si="21"/>
        <v>29797342.26819487</v>
      </c>
      <c r="J173" s="91">
        <f>'Bil 1 2008-2020'!K173</f>
        <v>1951282</v>
      </c>
      <c r="K173" s="204">
        <f>'Bil 1 2008-2020'!L173</f>
        <v>278563</v>
      </c>
      <c r="L173" s="252">
        <v>848867</v>
      </c>
      <c r="M173" s="100">
        <f t="shared" si="22"/>
        <v>32027187.26819487</v>
      </c>
      <c r="N173" s="100">
        <f>'Bil 1 2008-2020'!N173</f>
        <v>1169721.7318051308</v>
      </c>
      <c r="O173" s="91">
        <f t="shared" si="23"/>
        <v>33196909</v>
      </c>
      <c r="P173" s="12">
        <f>'Bil 1 2008-2020'!P173</f>
        <v>568246</v>
      </c>
      <c r="Q173" s="12">
        <f t="shared" si="24"/>
        <v>33765155</v>
      </c>
      <c r="R173" s="12">
        <f>'Bil 1 2008-2020'!R173</f>
        <v>1165452</v>
      </c>
      <c r="S173" s="12">
        <f t="shared" si="25"/>
        <v>34930607</v>
      </c>
      <c r="T173" s="12">
        <f>'Bil 1 2008-2020'!T173</f>
        <v>1339716</v>
      </c>
      <c r="U173" s="12">
        <f t="shared" si="26"/>
        <v>36270323</v>
      </c>
      <c r="V173" s="12">
        <f>'Bil 1 2008-2020'!V173</f>
        <v>2168926</v>
      </c>
      <c r="W173" s="12">
        <f t="shared" si="27"/>
        <v>38439249</v>
      </c>
      <c r="X173" s="2"/>
      <c r="Z173" s="2"/>
    </row>
    <row r="174" spans="1:26" ht="15">
      <c r="A174" s="10">
        <v>1485</v>
      </c>
      <c r="B174" s="11" t="s">
        <v>341</v>
      </c>
      <c r="C174" s="92">
        <v>67589028.63426143</v>
      </c>
      <c r="D174" s="92">
        <v>12834858</v>
      </c>
      <c r="E174" s="91">
        <f t="shared" si="19"/>
        <v>80423886.63426143</v>
      </c>
      <c r="F174" s="92">
        <v>2495165</v>
      </c>
      <c r="G174" s="91">
        <f t="shared" si="20"/>
        <v>82919051.63426143</v>
      </c>
      <c r="H174" s="92">
        <v>1358150</v>
      </c>
      <c r="I174" s="91">
        <f t="shared" si="21"/>
        <v>84277201.63426143</v>
      </c>
      <c r="J174" s="91">
        <f>'Bil 1 2008-2020'!K174</f>
        <v>5078248</v>
      </c>
      <c r="K174" s="204">
        <f>'Bil 1 2008-2020'!L174</f>
        <v>274330</v>
      </c>
      <c r="L174" s="252">
        <v>757133</v>
      </c>
      <c r="M174" s="100">
        <f t="shared" si="22"/>
        <v>89629779.63426143</v>
      </c>
      <c r="N174" s="100">
        <f>'Bil 1 2008-2020'!N174</f>
        <v>862739.3657385707</v>
      </c>
      <c r="O174" s="91">
        <f t="shared" si="23"/>
        <v>90492519</v>
      </c>
      <c r="P174" s="12">
        <f>'Bil 1 2008-2020'!P174</f>
        <v>843641</v>
      </c>
      <c r="Q174" s="12">
        <f t="shared" si="24"/>
        <v>91336160</v>
      </c>
      <c r="R174" s="12">
        <f>'Bil 1 2008-2020'!R174</f>
        <v>2089525</v>
      </c>
      <c r="S174" s="12">
        <f t="shared" si="25"/>
        <v>93425685</v>
      </c>
      <c r="T174" s="12">
        <f>'Bil 1 2008-2020'!T174</f>
        <v>2772230</v>
      </c>
      <c r="U174" s="12">
        <f t="shared" si="26"/>
        <v>96197915</v>
      </c>
      <c r="V174" s="12">
        <f>'Bil 1 2008-2020'!V174</f>
        <v>4021307</v>
      </c>
      <c r="W174" s="12">
        <f t="shared" si="27"/>
        <v>100219222</v>
      </c>
      <c r="X174" s="2"/>
      <c r="Z174" s="2"/>
    </row>
    <row r="175" spans="1:26" ht="15">
      <c r="A175" s="10">
        <v>1486</v>
      </c>
      <c r="B175" s="11" t="s">
        <v>343</v>
      </c>
      <c r="C175" s="92">
        <v>15364947.750626102</v>
      </c>
      <c r="D175" s="92">
        <v>4354337</v>
      </c>
      <c r="E175" s="91">
        <f t="shared" si="19"/>
        <v>19719284.750626102</v>
      </c>
      <c r="F175" s="92">
        <v>820488</v>
      </c>
      <c r="G175" s="91">
        <f t="shared" si="20"/>
        <v>20539772.750626102</v>
      </c>
      <c r="H175" s="92">
        <v>1470605</v>
      </c>
      <c r="I175" s="91">
        <f t="shared" si="21"/>
        <v>22010377.750626102</v>
      </c>
      <c r="J175" s="91">
        <f>'Bil 1 2008-2020'!K175</f>
        <v>3518190</v>
      </c>
      <c r="K175" s="204">
        <f>'Bil 1 2008-2020'!L175</f>
        <v>331541</v>
      </c>
      <c r="L175" s="252">
        <v>787588</v>
      </c>
      <c r="M175" s="100">
        <f t="shared" si="22"/>
        <v>25860108.750626102</v>
      </c>
      <c r="N175" s="100">
        <f>'Bil 1 2008-2020'!N175</f>
        <v>1715460.249373898</v>
      </c>
      <c r="O175" s="91">
        <f t="shared" si="23"/>
        <v>27575569</v>
      </c>
      <c r="P175" s="12">
        <f>'Bil 1 2008-2020'!P175</f>
        <v>963824</v>
      </c>
      <c r="Q175" s="12">
        <f t="shared" si="24"/>
        <v>28539393</v>
      </c>
      <c r="R175" s="12">
        <f>'Bil 1 2008-2020'!R175</f>
        <v>2153183</v>
      </c>
      <c r="S175" s="12">
        <f t="shared" si="25"/>
        <v>30692576</v>
      </c>
      <c r="T175" s="12">
        <f>'Bil 1 2008-2020'!T175</f>
        <v>1452760</v>
      </c>
      <c r="U175" s="12">
        <f t="shared" si="26"/>
        <v>32145336</v>
      </c>
      <c r="V175" s="12">
        <f>'Bil 1 2008-2020'!V175</f>
        <v>2413366</v>
      </c>
      <c r="W175" s="12">
        <f t="shared" si="27"/>
        <v>34558702</v>
      </c>
      <c r="X175" s="2"/>
      <c r="Z175" s="2"/>
    </row>
    <row r="176" spans="1:26" ht="15">
      <c r="A176" s="10">
        <v>1487</v>
      </c>
      <c r="B176" s="11" t="s">
        <v>345</v>
      </c>
      <c r="C176" s="92">
        <v>49040544.49393452</v>
      </c>
      <c r="D176" s="92">
        <v>8620990</v>
      </c>
      <c r="E176" s="91">
        <f t="shared" si="19"/>
        <v>57661534.49393452</v>
      </c>
      <c r="F176" s="92">
        <v>1476814</v>
      </c>
      <c r="G176" s="91">
        <f t="shared" si="20"/>
        <v>59138348.49393452</v>
      </c>
      <c r="H176" s="92">
        <v>880548</v>
      </c>
      <c r="I176" s="91">
        <f t="shared" si="21"/>
        <v>60018896.49393452</v>
      </c>
      <c r="J176" s="91">
        <f>'Bil 1 2008-2020'!K176</f>
        <v>3494296</v>
      </c>
      <c r="K176" s="204">
        <f>'Bil 1 2008-2020'!L176</f>
        <v>153865</v>
      </c>
      <c r="L176" s="252">
        <v>284396</v>
      </c>
      <c r="M176" s="100">
        <f t="shared" si="22"/>
        <v>63667057.49393452</v>
      </c>
      <c r="N176" s="100">
        <f>'Bil 1 2008-2020'!N176</f>
        <v>-46838.49393451959</v>
      </c>
      <c r="O176" s="91">
        <f t="shared" si="23"/>
        <v>63620219</v>
      </c>
      <c r="P176" s="12">
        <f>'Bil 1 2008-2020'!P176</f>
        <v>940988</v>
      </c>
      <c r="Q176" s="12">
        <f t="shared" si="24"/>
        <v>64561207</v>
      </c>
      <c r="R176" s="12">
        <f>'Bil 1 2008-2020'!R176</f>
        <v>940789</v>
      </c>
      <c r="S176" s="12">
        <f t="shared" si="25"/>
        <v>65501996</v>
      </c>
      <c r="T176" s="12">
        <f>'Bil 1 2008-2020'!T176</f>
        <v>921018</v>
      </c>
      <c r="U176" s="12">
        <f t="shared" si="26"/>
        <v>66423014</v>
      </c>
      <c r="V176" s="12">
        <f>'Bil 1 2008-2020'!V176</f>
        <v>1672053</v>
      </c>
      <c r="W176" s="12">
        <f t="shared" si="27"/>
        <v>68095067</v>
      </c>
      <c r="X176" s="2"/>
      <c r="Z176" s="2"/>
    </row>
    <row r="177" spans="1:26" ht="15">
      <c r="A177" s="10">
        <v>1488</v>
      </c>
      <c r="B177" s="11" t="s">
        <v>347</v>
      </c>
      <c r="C177" s="92">
        <v>72121183.31926538</v>
      </c>
      <c r="D177" s="92">
        <v>8556254</v>
      </c>
      <c r="E177" s="91">
        <f t="shared" si="19"/>
        <v>80677437.31926538</v>
      </c>
      <c r="F177" s="92">
        <v>2214741</v>
      </c>
      <c r="G177" s="91">
        <f t="shared" si="20"/>
        <v>82892178.31926538</v>
      </c>
      <c r="H177" s="92">
        <v>1308765</v>
      </c>
      <c r="I177" s="91">
        <f t="shared" si="21"/>
        <v>84200943.31926538</v>
      </c>
      <c r="J177" s="91">
        <f>'Bil 1 2008-2020'!K177</f>
        <v>4291541</v>
      </c>
      <c r="K177" s="204">
        <f>'Bil 1 2008-2020'!L177</f>
        <v>43295</v>
      </c>
      <c r="L177" s="252">
        <v>41307</v>
      </c>
      <c r="M177" s="100">
        <f t="shared" si="22"/>
        <v>88535779.31926538</v>
      </c>
      <c r="N177" s="100">
        <f>'Bil 1 2008-2020'!N177</f>
        <v>-1910726.3192653805</v>
      </c>
      <c r="O177" s="91">
        <f t="shared" si="23"/>
        <v>86625053</v>
      </c>
      <c r="P177" s="12">
        <f>'Bil 1 2008-2020'!P177</f>
        <v>994464</v>
      </c>
      <c r="Q177" s="12">
        <f t="shared" si="24"/>
        <v>87619517</v>
      </c>
      <c r="R177" s="12">
        <f>'Bil 1 2008-2020'!R177</f>
        <v>1606949</v>
      </c>
      <c r="S177" s="12">
        <f t="shared" si="25"/>
        <v>89226466</v>
      </c>
      <c r="T177" s="12">
        <f>'Bil 1 2008-2020'!T177</f>
        <v>3416223</v>
      </c>
      <c r="U177" s="12">
        <f t="shared" si="26"/>
        <v>92642689</v>
      </c>
      <c r="V177" s="12">
        <f>'Bil 1 2008-2020'!V177</f>
        <v>3027352</v>
      </c>
      <c r="W177" s="12">
        <f t="shared" si="27"/>
        <v>95670041</v>
      </c>
      <c r="X177" s="2"/>
      <c r="Z177" s="2"/>
    </row>
    <row r="178" spans="1:26" ht="15">
      <c r="A178" s="10">
        <v>1489</v>
      </c>
      <c r="B178" s="11" t="s">
        <v>349</v>
      </c>
      <c r="C178" s="92">
        <v>48766834.77094689</v>
      </c>
      <c r="D178" s="92">
        <v>5564243</v>
      </c>
      <c r="E178" s="91">
        <f t="shared" si="19"/>
        <v>54331077.77094689</v>
      </c>
      <c r="F178" s="92">
        <v>1022649</v>
      </c>
      <c r="G178" s="91">
        <f t="shared" si="20"/>
        <v>55353726.77094689</v>
      </c>
      <c r="H178" s="92">
        <v>1295086</v>
      </c>
      <c r="I178" s="91">
        <f t="shared" si="21"/>
        <v>56648812.77094689</v>
      </c>
      <c r="J178" s="91">
        <f>'Bil 1 2008-2020'!K178</f>
        <v>4519809</v>
      </c>
      <c r="K178" s="204">
        <f>'Bil 1 2008-2020'!L178</f>
        <v>101140</v>
      </c>
      <c r="L178" s="252">
        <v>255185</v>
      </c>
      <c r="M178" s="100">
        <f t="shared" si="22"/>
        <v>61269761.77094689</v>
      </c>
      <c r="N178" s="100">
        <f>'Bil 1 2008-2020'!N178</f>
        <v>846310.2290531099</v>
      </c>
      <c r="O178" s="91">
        <f t="shared" si="23"/>
        <v>62116072</v>
      </c>
      <c r="P178" s="12">
        <f>'Bil 1 2008-2020'!P178</f>
        <v>1250824</v>
      </c>
      <c r="Q178" s="12">
        <f t="shared" si="24"/>
        <v>63366896</v>
      </c>
      <c r="R178" s="12">
        <f>'Bil 1 2008-2020'!R178</f>
        <v>1641794</v>
      </c>
      <c r="S178" s="12">
        <f t="shared" si="25"/>
        <v>65008690</v>
      </c>
      <c r="T178" s="12">
        <f>'Bil 1 2008-2020'!T178</f>
        <v>1872017</v>
      </c>
      <c r="U178" s="12">
        <f t="shared" si="26"/>
        <v>66880707</v>
      </c>
      <c r="V178" s="12">
        <f>'Bil 1 2008-2020'!V178</f>
        <v>3502029</v>
      </c>
      <c r="W178" s="12">
        <f t="shared" si="27"/>
        <v>70382736</v>
      </c>
      <c r="X178" s="2"/>
      <c r="Z178" s="2"/>
    </row>
    <row r="179" spans="1:26" ht="15">
      <c r="A179" s="10">
        <v>1490</v>
      </c>
      <c r="B179" s="11" t="s">
        <v>351</v>
      </c>
      <c r="C179" s="92">
        <v>134048672.48920496</v>
      </c>
      <c r="D179" s="92">
        <v>14806211</v>
      </c>
      <c r="E179" s="91">
        <f t="shared" si="19"/>
        <v>148854883.48920494</v>
      </c>
      <c r="F179" s="92">
        <v>4325457</v>
      </c>
      <c r="G179" s="91">
        <f t="shared" si="20"/>
        <v>153180340.48920494</v>
      </c>
      <c r="H179" s="92">
        <v>2075547</v>
      </c>
      <c r="I179" s="91">
        <f t="shared" si="21"/>
        <v>155255887.48920494</v>
      </c>
      <c r="J179" s="91">
        <f>'Bil 1 2008-2020'!K179</f>
        <v>9217491</v>
      </c>
      <c r="K179" s="204">
        <f>'Bil 1 2008-2020'!L179</f>
        <v>104335</v>
      </c>
      <c r="L179" s="252">
        <v>182489</v>
      </c>
      <c r="M179" s="100">
        <f t="shared" si="22"/>
        <v>164577713.48920494</v>
      </c>
      <c r="N179" s="100">
        <f>'Bil 1 2008-2020'!N179</f>
        <v>-1345383.4892049432</v>
      </c>
      <c r="O179" s="91">
        <f t="shared" si="23"/>
        <v>163232330</v>
      </c>
      <c r="P179" s="12">
        <f>'Bil 1 2008-2020'!P179</f>
        <v>1778228</v>
      </c>
      <c r="Q179" s="12">
        <f t="shared" si="24"/>
        <v>165010558</v>
      </c>
      <c r="R179" s="12">
        <f>'Bil 1 2008-2020'!R179</f>
        <v>5703148</v>
      </c>
      <c r="S179" s="12">
        <f t="shared" si="25"/>
        <v>170713706</v>
      </c>
      <c r="T179" s="12">
        <f>'Bil 1 2008-2020'!T179</f>
        <v>5572202</v>
      </c>
      <c r="U179" s="12">
        <f t="shared" si="26"/>
        <v>176285908</v>
      </c>
      <c r="V179" s="12">
        <f>'Bil 1 2008-2020'!V179</f>
        <v>6728988</v>
      </c>
      <c r="W179" s="12">
        <f t="shared" si="27"/>
        <v>183014896</v>
      </c>
      <c r="X179" s="2"/>
      <c r="Z179" s="2"/>
    </row>
    <row r="180" spans="1:26" ht="15">
      <c r="A180" s="10">
        <v>1491</v>
      </c>
      <c r="B180" s="11" t="s">
        <v>353</v>
      </c>
      <c r="C180" s="92">
        <v>29902122.892410967</v>
      </c>
      <c r="D180" s="92">
        <v>4397571</v>
      </c>
      <c r="E180" s="91">
        <f t="shared" si="19"/>
        <v>34299693.892410964</v>
      </c>
      <c r="F180" s="92">
        <v>1140560</v>
      </c>
      <c r="G180" s="91">
        <f t="shared" si="20"/>
        <v>35440253.892410964</v>
      </c>
      <c r="H180" s="92">
        <v>592499</v>
      </c>
      <c r="I180" s="91">
        <f t="shared" si="21"/>
        <v>36032752.892410964</v>
      </c>
      <c r="J180" s="91">
        <f>'Bil 1 2008-2020'!K180</f>
        <v>2291607</v>
      </c>
      <c r="K180" s="204">
        <f>'Bil 1 2008-2020'!L180</f>
        <v>113013</v>
      </c>
      <c r="L180" s="252">
        <v>242353</v>
      </c>
      <c r="M180" s="100">
        <f t="shared" si="22"/>
        <v>38437372.892410964</v>
      </c>
      <c r="N180" s="100">
        <f>'Bil 1 2008-2020'!N180</f>
        <v>-143788.89241096377</v>
      </c>
      <c r="O180" s="91">
        <f t="shared" si="23"/>
        <v>38293584</v>
      </c>
      <c r="P180" s="12">
        <f>'Bil 1 2008-2020'!P180</f>
        <v>816481</v>
      </c>
      <c r="Q180" s="12">
        <f t="shared" si="24"/>
        <v>39110065</v>
      </c>
      <c r="R180" s="12">
        <f>'Bil 1 2008-2020'!R180</f>
        <v>468294</v>
      </c>
      <c r="S180" s="12">
        <f t="shared" si="25"/>
        <v>39578359</v>
      </c>
      <c r="T180" s="12">
        <f>'Bil 1 2008-2020'!T180</f>
        <v>818786</v>
      </c>
      <c r="U180" s="12">
        <f t="shared" si="26"/>
        <v>40397145</v>
      </c>
      <c r="V180" s="12">
        <f>'Bil 1 2008-2020'!V180</f>
        <v>1905649</v>
      </c>
      <c r="W180" s="12">
        <f t="shared" si="27"/>
        <v>42302794</v>
      </c>
      <c r="X180" s="2"/>
      <c r="Z180" s="2"/>
    </row>
    <row r="181" spans="1:26" ht="15">
      <c r="A181" s="10">
        <v>1492</v>
      </c>
      <c r="B181" s="11" t="s">
        <v>355</v>
      </c>
      <c r="C181" s="92">
        <v>16754755.37317495</v>
      </c>
      <c r="D181" s="92">
        <v>2562488</v>
      </c>
      <c r="E181" s="91">
        <f t="shared" si="19"/>
        <v>19317243.37317495</v>
      </c>
      <c r="F181" s="92">
        <v>712308</v>
      </c>
      <c r="G181" s="91">
        <f t="shared" si="20"/>
        <v>20029551.37317495</v>
      </c>
      <c r="H181" s="92">
        <v>270207</v>
      </c>
      <c r="I181" s="91">
        <f t="shared" si="21"/>
        <v>20299758.37317495</v>
      </c>
      <c r="J181" s="91">
        <f>'Bil 1 2008-2020'!K181</f>
        <v>2992839</v>
      </c>
      <c r="K181" s="204">
        <f>'Bil 1 2008-2020'!L181</f>
        <v>75335</v>
      </c>
      <c r="L181" s="252">
        <v>132663</v>
      </c>
      <c r="M181" s="100">
        <f t="shared" si="22"/>
        <v>23367932.37317495</v>
      </c>
      <c r="N181" s="100">
        <f>'Bil 1 2008-2020'!N181</f>
        <v>1264.6268250495195</v>
      </c>
      <c r="O181" s="91">
        <f t="shared" si="23"/>
        <v>23369197</v>
      </c>
      <c r="P181" s="12">
        <f>'Bil 1 2008-2020'!P181</f>
        <v>238076</v>
      </c>
      <c r="Q181" s="12">
        <f t="shared" si="24"/>
        <v>23607273</v>
      </c>
      <c r="R181" s="12">
        <f>'Bil 1 2008-2020'!R181</f>
        <v>-1289320</v>
      </c>
      <c r="S181" s="12">
        <f t="shared" si="25"/>
        <v>22317953</v>
      </c>
      <c r="T181" s="12">
        <f>'Bil 1 2008-2020'!T181</f>
        <v>451008</v>
      </c>
      <c r="U181" s="12">
        <f t="shared" si="26"/>
        <v>22768961</v>
      </c>
      <c r="V181" s="12">
        <f>'Bil 1 2008-2020'!V181</f>
        <v>222580</v>
      </c>
      <c r="W181" s="12">
        <f t="shared" si="27"/>
        <v>22991541</v>
      </c>
      <c r="X181" s="2"/>
      <c r="Z181" s="2"/>
    </row>
    <row r="182" spans="1:26" ht="15">
      <c r="A182" s="10">
        <v>1493</v>
      </c>
      <c r="B182" s="11" t="s">
        <v>357</v>
      </c>
      <c r="C182" s="92">
        <v>31711795.91527094</v>
      </c>
      <c r="D182" s="92">
        <v>5836184</v>
      </c>
      <c r="E182" s="91">
        <f t="shared" si="19"/>
        <v>37547979.91527094</v>
      </c>
      <c r="F182" s="92">
        <v>1754153</v>
      </c>
      <c r="G182" s="91">
        <f t="shared" si="20"/>
        <v>39302132.91527094</v>
      </c>
      <c r="H182" s="92">
        <v>1024647</v>
      </c>
      <c r="I182" s="91">
        <f t="shared" si="21"/>
        <v>40326779.91527094</v>
      </c>
      <c r="J182" s="91">
        <f>'Bil 1 2008-2020'!K182</f>
        <v>2532851</v>
      </c>
      <c r="K182" s="204">
        <f>'Bil 1 2008-2020'!L182</f>
        <v>35660</v>
      </c>
      <c r="L182" s="252">
        <v>55569</v>
      </c>
      <c r="M182" s="100">
        <f t="shared" si="22"/>
        <v>42895290.91527094</v>
      </c>
      <c r="N182" s="100">
        <f>'Bil 1 2008-2020'!N182</f>
        <v>-488054.91527093947</v>
      </c>
      <c r="O182" s="91">
        <f t="shared" si="23"/>
        <v>42407236</v>
      </c>
      <c r="P182" s="12">
        <f>'Bil 1 2008-2020'!P182</f>
        <v>342912</v>
      </c>
      <c r="Q182" s="12">
        <f t="shared" si="24"/>
        <v>42750148</v>
      </c>
      <c r="R182" s="12">
        <f>'Bil 1 2008-2020'!R182</f>
        <v>-1107788</v>
      </c>
      <c r="S182" s="12">
        <f t="shared" si="25"/>
        <v>41642360</v>
      </c>
      <c r="T182" s="12">
        <f>'Bil 1 2008-2020'!T182</f>
        <v>969828</v>
      </c>
      <c r="U182" s="12">
        <f t="shared" si="26"/>
        <v>42612188</v>
      </c>
      <c r="V182" s="12">
        <f>'Bil 1 2008-2020'!V182</f>
        <v>585066</v>
      </c>
      <c r="W182" s="12">
        <f t="shared" si="27"/>
        <v>43197254</v>
      </c>
      <c r="X182" s="2"/>
      <c r="Z182" s="2"/>
    </row>
    <row r="183" spans="1:26" ht="15">
      <c r="A183" s="10">
        <v>1494</v>
      </c>
      <c r="B183" s="11" t="s">
        <v>359</v>
      </c>
      <c r="C183" s="92">
        <v>50124753.8820797</v>
      </c>
      <c r="D183" s="92">
        <v>7286027</v>
      </c>
      <c r="E183" s="91">
        <f t="shared" si="19"/>
        <v>57410780.8820797</v>
      </c>
      <c r="F183" s="92">
        <v>2165722</v>
      </c>
      <c r="G183" s="91">
        <f t="shared" si="20"/>
        <v>59576502.8820797</v>
      </c>
      <c r="H183" s="92">
        <v>2526941</v>
      </c>
      <c r="I183" s="91">
        <f t="shared" si="21"/>
        <v>62103443.8820797</v>
      </c>
      <c r="J183" s="91">
        <f>'Bil 1 2008-2020'!K183</f>
        <v>3925858</v>
      </c>
      <c r="K183" s="204">
        <f>'Bil 1 2008-2020'!L183</f>
        <v>174492</v>
      </c>
      <c r="L183" s="252">
        <v>421422</v>
      </c>
      <c r="M183" s="100">
        <f t="shared" si="22"/>
        <v>66203793.8820797</v>
      </c>
      <c r="N183" s="100">
        <f>'Bil 1 2008-2020'!N183</f>
        <v>667768.1179203019</v>
      </c>
      <c r="O183" s="91">
        <f t="shared" si="23"/>
        <v>66871562</v>
      </c>
      <c r="P183" s="12">
        <f>'Bil 1 2008-2020'!P183</f>
        <v>840958</v>
      </c>
      <c r="Q183" s="12">
        <f t="shared" si="24"/>
        <v>67712520</v>
      </c>
      <c r="R183" s="12">
        <f>'Bil 1 2008-2020'!R183</f>
        <v>2217871</v>
      </c>
      <c r="S183" s="12">
        <f t="shared" si="25"/>
        <v>69930391</v>
      </c>
      <c r="T183" s="12">
        <f>'Bil 1 2008-2020'!T183</f>
        <v>1964012</v>
      </c>
      <c r="U183" s="12">
        <f t="shared" si="26"/>
        <v>71894403</v>
      </c>
      <c r="V183" s="12">
        <f>'Bil 1 2008-2020'!V183</f>
        <v>2831793</v>
      </c>
      <c r="W183" s="12">
        <f t="shared" si="27"/>
        <v>74726196</v>
      </c>
      <c r="X183" s="2"/>
      <c r="Z183" s="2"/>
    </row>
    <row r="184" spans="1:26" ht="15">
      <c r="A184" s="10">
        <v>1495</v>
      </c>
      <c r="B184" s="11" t="s">
        <v>361</v>
      </c>
      <c r="C184" s="92">
        <v>24667092.268278588</v>
      </c>
      <c r="D184" s="92">
        <v>4751350</v>
      </c>
      <c r="E184" s="91">
        <f t="shared" si="19"/>
        <v>29418442.268278588</v>
      </c>
      <c r="F184" s="92">
        <v>975187</v>
      </c>
      <c r="G184" s="91">
        <f t="shared" si="20"/>
        <v>30393629.268278588</v>
      </c>
      <c r="H184" s="92">
        <v>928447</v>
      </c>
      <c r="I184" s="91">
        <f t="shared" si="21"/>
        <v>31322076.268278588</v>
      </c>
      <c r="J184" s="91">
        <f>'Bil 1 2008-2020'!K184</f>
        <v>1102293</v>
      </c>
      <c r="K184" s="204">
        <f>'Bil 1 2008-2020'!L184</f>
        <v>134480</v>
      </c>
      <c r="L184" s="252">
        <v>193159</v>
      </c>
      <c r="M184" s="100">
        <f t="shared" si="22"/>
        <v>32558849.268278588</v>
      </c>
      <c r="N184" s="100">
        <f>'Bil 1 2008-2020'!N184</f>
        <v>-272031.2682785876</v>
      </c>
      <c r="O184" s="91">
        <f t="shared" si="23"/>
        <v>32286818</v>
      </c>
      <c r="P184" s="12">
        <f>'Bil 1 2008-2020'!P184</f>
        <v>32329</v>
      </c>
      <c r="Q184" s="12">
        <f t="shared" si="24"/>
        <v>32319147</v>
      </c>
      <c r="R184" s="12">
        <f>'Bil 1 2008-2020'!R184</f>
        <v>-255336</v>
      </c>
      <c r="S184" s="12">
        <f t="shared" si="25"/>
        <v>32063811</v>
      </c>
      <c r="T184" s="12">
        <f>'Bil 1 2008-2020'!T184</f>
        <v>130289</v>
      </c>
      <c r="U184" s="12">
        <f t="shared" si="26"/>
        <v>32194100</v>
      </c>
      <c r="V184" s="12">
        <f>'Bil 1 2008-2020'!V184</f>
        <v>1041004</v>
      </c>
      <c r="W184" s="12">
        <f t="shared" si="27"/>
        <v>33235104</v>
      </c>
      <c r="X184" s="2"/>
      <c r="Z184" s="2"/>
    </row>
    <row r="185" spans="1:26" ht="15">
      <c r="A185" s="10">
        <v>1496</v>
      </c>
      <c r="B185" s="11" t="s">
        <v>363</v>
      </c>
      <c r="C185" s="92">
        <v>66737339.64185817</v>
      </c>
      <c r="D185" s="92">
        <v>9588322</v>
      </c>
      <c r="E185" s="91">
        <f t="shared" si="19"/>
        <v>76325661.64185816</v>
      </c>
      <c r="F185" s="92">
        <v>2095027</v>
      </c>
      <c r="G185" s="91">
        <f t="shared" si="20"/>
        <v>78420688.64185816</v>
      </c>
      <c r="H185" s="92">
        <v>1756551</v>
      </c>
      <c r="I185" s="91">
        <f t="shared" si="21"/>
        <v>80177239.64185816</v>
      </c>
      <c r="J185" s="91">
        <f>'Bil 1 2008-2020'!K185</f>
        <v>4284702</v>
      </c>
      <c r="K185" s="204">
        <f>'Bil 1 2008-2020'!L185</f>
        <v>126713</v>
      </c>
      <c r="L185" s="252">
        <v>312698</v>
      </c>
      <c r="M185" s="100">
        <f t="shared" si="22"/>
        <v>84588654.64185816</v>
      </c>
      <c r="N185" s="100">
        <f>'Bil 1 2008-2020'!N185</f>
        <v>-1025641.6418581605</v>
      </c>
      <c r="O185" s="91">
        <f t="shared" si="23"/>
        <v>83563013</v>
      </c>
      <c r="P185" s="12">
        <f>'Bil 1 2008-2020'!P185</f>
        <v>1019880</v>
      </c>
      <c r="Q185" s="12">
        <f t="shared" si="24"/>
        <v>84582893</v>
      </c>
      <c r="R185" s="12">
        <f>'Bil 1 2008-2020'!R185</f>
        <v>2549881</v>
      </c>
      <c r="S185" s="12">
        <f t="shared" si="25"/>
        <v>87132774</v>
      </c>
      <c r="T185" s="12">
        <f>'Bil 1 2008-2020'!T185</f>
        <v>2624748</v>
      </c>
      <c r="U185" s="12">
        <f t="shared" si="26"/>
        <v>89757522</v>
      </c>
      <c r="V185" s="12">
        <f>'Bil 1 2008-2020'!V185</f>
        <v>2886182</v>
      </c>
      <c r="W185" s="12">
        <f t="shared" si="27"/>
        <v>92643704</v>
      </c>
      <c r="X185" s="2"/>
      <c r="Z185" s="2"/>
    </row>
    <row r="186" spans="1:26" ht="15">
      <c r="A186" s="10">
        <v>1497</v>
      </c>
      <c r="B186" s="11" t="s">
        <v>365</v>
      </c>
      <c r="C186" s="92">
        <v>11738958.265027812</v>
      </c>
      <c r="D186" s="92">
        <v>2785367</v>
      </c>
      <c r="E186" s="91">
        <f t="shared" si="19"/>
        <v>14524325.265027812</v>
      </c>
      <c r="F186" s="92">
        <v>476292</v>
      </c>
      <c r="G186" s="91">
        <f t="shared" si="20"/>
        <v>15000617.265027812</v>
      </c>
      <c r="H186" s="92">
        <v>816813</v>
      </c>
      <c r="I186" s="91">
        <f t="shared" si="21"/>
        <v>15817430.265027812</v>
      </c>
      <c r="J186" s="91">
        <f>'Bil 1 2008-2020'!K186</f>
        <v>509669</v>
      </c>
      <c r="K186" s="204">
        <f>'Bil 1 2008-2020'!L186</f>
        <v>25162</v>
      </c>
      <c r="L186" s="252">
        <v>91779</v>
      </c>
      <c r="M186" s="100">
        <f t="shared" si="22"/>
        <v>16352261.265027812</v>
      </c>
      <c r="N186" s="100">
        <f>'Bil 1 2008-2020'!N186</f>
        <v>-146561.26502781175</v>
      </c>
      <c r="O186" s="91">
        <f t="shared" si="23"/>
        <v>16205700</v>
      </c>
      <c r="P186" s="12">
        <f>'Bil 1 2008-2020'!P186</f>
        <v>50009</v>
      </c>
      <c r="Q186" s="12">
        <f t="shared" si="24"/>
        <v>16255709</v>
      </c>
      <c r="R186" s="12">
        <f>'Bil 1 2008-2020'!R186</f>
        <v>767361</v>
      </c>
      <c r="S186" s="12">
        <f t="shared" si="25"/>
        <v>17023070</v>
      </c>
      <c r="T186" s="12">
        <f>'Bil 1 2008-2020'!T186</f>
        <v>425785</v>
      </c>
      <c r="U186" s="12">
        <f t="shared" si="26"/>
        <v>17448855</v>
      </c>
      <c r="V186" s="12">
        <f>'Bil 1 2008-2020'!V186</f>
        <v>522775</v>
      </c>
      <c r="W186" s="12">
        <f t="shared" si="27"/>
        <v>17971630</v>
      </c>
      <c r="X186" s="2"/>
      <c r="Z186" s="2"/>
    </row>
    <row r="187" spans="1:26" ht="15">
      <c r="A187" s="10">
        <v>1498</v>
      </c>
      <c r="B187" s="11" t="s">
        <v>367</v>
      </c>
      <c r="C187" s="92">
        <v>16794616.012444995</v>
      </c>
      <c r="D187" s="92">
        <v>3643576</v>
      </c>
      <c r="E187" s="91">
        <f t="shared" si="19"/>
        <v>20438192.012444995</v>
      </c>
      <c r="F187" s="92">
        <v>339238</v>
      </c>
      <c r="G187" s="91">
        <f t="shared" si="20"/>
        <v>20777430.012444995</v>
      </c>
      <c r="H187" s="92">
        <v>613404</v>
      </c>
      <c r="I187" s="91">
        <f t="shared" si="21"/>
        <v>21390834.012444995</v>
      </c>
      <c r="J187" s="91">
        <f>'Bil 1 2008-2020'!K187</f>
        <v>68112</v>
      </c>
      <c r="K187" s="204">
        <f>'Bil 1 2008-2020'!L187</f>
        <v>53775</v>
      </c>
      <c r="L187" s="252">
        <v>130056</v>
      </c>
      <c r="M187" s="100">
        <f t="shared" si="22"/>
        <v>21512721.012444995</v>
      </c>
      <c r="N187" s="100">
        <f>'Bil 1 2008-2020'!N187</f>
        <v>-309516.01244499534</v>
      </c>
      <c r="O187" s="91">
        <f t="shared" si="23"/>
        <v>21203205</v>
      </c>
      <c r="P187" s="12">
        <f>'Bil 1 2008-2020'!P187</f>
        <v>-58483</v>
      </c>
      <c r="Q187" s="12">
        <f t="shared" si="24"/>
        <v>21144722</v>
      </c>
      <c r="R187" s="12">
        <f>'Bil 1 2008-2020'!R187</f>
        <v>1013062</v>
      </c>
      <c r="S187" s="12">
        <f t="shared" si="25"/>
        <v>22157784</v>
      </c>
      <c r="T187" s="12">
        <f>'Bil 1 2008-2020'!T187</f>
        <v>522126</v>
      </c>
      <c r="U187" s="12">
        <f t="shared" si="26"/>
        <v>22679910</v>
      </c>
      <c r="V187" s="12">
        <f>'Bil 1 2008-2020'!V187</f>
        <v>512914</v>
      </c>
      <c r="W187" s="12">
        <f t="shared" si="27"/>
        <v>23192824</v>
      </c>
      <c r="X187" s="2"/>
      <c r="Z187" s="2"/>
    </row>
    <row r="188" spans="1:26" ht="15">
      <c r="A188" s="10">
        <v>1499</v>
      </c>
      <c r="B188" s="11" t="s">
        <v>369</v>
      </c>
      <c r="C188" s="92">
        <v>41585276.262460716</v>
      </c>
      <c r="D188" s="92">
        <v>6921035</v>
      </c>
      <c r="E188" s="91">
        <f t="shared" si="19"/>
        <v>48506311.262460716</v>
      </c>
      <c r="F188" s="92">
        <v>792343</v>
      </c>
      <c r="G188" s="91">
        <f t="shared" si="20"/>
        <v>49298654.262460716</v>
      </c>
      <c r="H188" s="92">
        <v>1824412</v>
      </c>
      <c r="I188" s="91">
        <f t="shared" si="21"/>
        <v>51123066.262460716</v>
      </c>
      <c r="J188" s="91">
        <f>'Bil 1 2008-2020'!K188</f>
        <v>1691697</v>
      </c>
      <c r="K188" s="204">
        <f>'Bil 1 2008-2020'!L188</f>
        <v>172670</v>
      </c>
      <c r="L188" s="252">
        <v>275519</v>
      </c>
      <c r="M188" s="100">
        <f t="shared" si="22"/>
        <v>52987433.262460716</v>
      </c>
      <c r="N188" s="100">
        <f>'Bil 1 2008-2020'!N188</f>
        <v>168582.73753928393</v>
      </c>
      <c r="O188" s="91">
        <f t="shared" si="23"/>
        <v>53156016</v>
      </c>
      <c r="P188" s="12">
        <f>'Bil 1 2008-2020'!P188</f>
        <v>761009</v>
      </c>
      <c r="Q188" s="12">
        <f t="shared" si="24"/>
        <v>53917025</v>
      </c>
      <c r="R188" s="12">
        <f>'Bil 1 2008-2020'!R188</f>
        <v>-427198</v>
      </c>
      <c r="S188" s="12">
        <f t="shared" si="25"/>
        <v>53489827</v>
      </c>
      <c r="T188" s="12">
        <f>'Bil 1 2008-2020'!T188</f>
        <v>788715</v>
      </c>
      <c r="U188" s="12">
        <f t="shared" si="26"/>
        <v>54278542</v>
      </c>
      <c r="V188" s="12">
        <f>'Bil 1 2008-2020'!V188</f>
        <v>1048880</v>
      </c>
      <c r="W188" s="12">
        <f t="shared" si="27"/>
        <v>55327422</v>
      </c>
      <c r="X188" s="2"/>
      <c r="Z188" s="2"/>
    </row>
    <row r="189" spans="1:26" ht="15">
      <c r="A189" s="10">
        <v>1715</v>
      </c>
      <c r="B189" s="11" t="s">
        <v>371</v>
      </c>
      <c r="C189" s="92">
        <v>15593482.082441017</v>
      </c>
      <c r="D189" s="92">
        <v>3568090</v>
      </c>
      <c r="E189" s="91">
        <f t="shared" si="19"/>
        <v>19161572.082441017</v>
      </c>
      <c r="F189" s="92">
        <v>301797</v>
      </c>
      <c r="G189" s="91">
        <f t="shared" si="20"/>
        <v>19463369.082441017</v>
      </c>
      <c r="H189" s="92">
        <v>307037</v>
      </c>
      <c r="I189" s="91">
        <f t="shared" si="21"/>
        <v>19770406.082441017</v>
      </c>
      <c r="J189" s="91">
        <f>'Bil 1 2008-2020'!K189</f>
        <v>1637684</v>
      </c>
      <c r="K189" s="204">
        <f>'Bil 1 2008-2020'!L189</f>
        <v>58469</v>
      </c>
      <c r="L189" s="252">
        <v>121743</v>
      </c>
      <c r="M189" s="100">
        <f t="shared" si="22"/>
        <v>21466559.082441017</v>
      </c>
      <c r="N189" s="100">
        <f>'Bil 1 2008-2020'!N189</f>
        <v>196089.91755898297</v>
      </c>
      <c r="O189" s="91">
        <f t="shared" si="23"/>
        <v>21662649</v>
      </c>
      <c r="P189" s="12">
        <f>'Bil 1 2008-2020'!P189</f>
        <v>-107847</v>
      </c>
      <c r="Q189" s="12">
        <f t="shared" si="24"/>
        <v>21554802</v>
      </c>
      <c r="R189" s="12">
        <f>'Bil 1 2008-2020'!R189</f>
        <v>-287517</v>
      </c>
      <c r="S189" s="12">
        <f t="shared" si="25"/>
        <v>21267285</v>
      </c>
      <c r="T189" s="12">
        <f>'Bil 1 2008-2020'!T189</f>
        <v>260483</v>
      </c>
      <c r="U189" s="12">
        <f t="shared" si="26"/>
        <v>21527768</v>
      </c>
      <c r="V189" s="12">
        <f>'Bil 1 2008-2020'!V189</f>
        <v>365509</v>
      </c>
      <c r="W189" s="12">
        <f t="shared" si="27"/>
        <v>21893277</v>
      </c>
      <c r="X189" s="2"/>
      <c r="Z189" s="2"/>
    </row>
    <row r="190" spans="1:26" ht="15">
      <c r="A190" s="10">
        <v>1730</v>
      </c>
      <c r="B190" s="11" t="s">
        <v>373</v>
      </c>
      <c r="C190" s="92">
        <v>11494479.677504877</v>
      </c>
      <c r="D190" s="92">
        <v>2987797</v>
      </c>
      <c r="E190" s="91">
        <f t="shared" si="19"/>
        <v>14482276.677504877</v>
      </c>
      <c r="F190" s="92">
        <v>450172</v>
      </c>
      <c r="G190" s="91">
        <f t="shared" si="20"/>
        <v>14932448.677504877</v>
      </c>
      <c r="H190" s="92">
        <v>825008</v>
      </c>
      <c r="I190" s="91">
        <f t="shared" si="21"/>
        <v>15757456.677504877</v>
      </c>
      <c r="J190" s="91">
        <f>'Bil 1 2008-2020'!K190</f>
        <v>1254317</v>
      </c>
      <c r="K190" s="204">
        <f>'Bil 1 2008-2020'!L190</f>
        <v>182759</v>
      </c>
      <c r="L190" s="252">
        <v>397262</v>
      </c>
      <c r="M190" s="100">
        <f t="shared" si="22"/>
        <v>17194532.677504875</v>
      </c>
      <c r="N190" s="100">
        <f>'Bil 1 2008-2020'!N190</f>
        <v>-40276.677504874766</v>
      </c>
      <c r="O190" s="91">
        <f t="shared" si="23"/>
        <v>17154256</v>
      </c>
      <c r="P190" s="12">
        <f>'Bil 1 2008-2020'!P190</f>
        <v>-434698</v>
      </c>
      <c r="Q190" s="12">
        <f t="shared" si="24"/>
        <v>16719558</v>
      </c>
      <c r="R190" s="12">
        <f>'Bil 1 2008-2020'!R190</f>
        <v>-379092</v>
      </c>
      <c r="S190" s="12">
        <f t="shared" si="25"/>
        <v>16340466</v>
      </c>
      <c r="T190" s="12">
        <f>'Bil 1 2008-2020'!T190</f>
        <v>140128</v>
      </c>
      <c r="U190" s="12">
        <f t="shared" si="26"/>
        <v>16480594</v>
      </c>
      <c r="V190" s="12">
        <f>'Bil 1 2008-2020'!V190</f>
        <v>325906</v>
      </c>
      <c r="W190" s="12">
        <f t="shared" si="27"/>
        <v>16806500</v>
      </c>
      <c r="X190" s="2"/>
      <c r="Z190" s="2"/>
    </row>
    <row r="191" spans="1:26" ht="15">
      <c r="A191" s="10">
        <v>1737</v>
      </c>
      <c r="B191" s="11" t="s">
        <v>375</v>
      </c>
      <c r="C191" s="92">
        <v>17124130.630410686</v>
      </c>
      <c r="D191" s="92">
        <v>3079500</v>
      </c>
      <c r="E191" s="91">
        <f t="shared" si="19"/>
        <v>20203630.630410686</v>
      </c>
      <c r="F191" s="92">
        <v>1078986</v>
      </c>
      <c r="G191" s="91">
        <f t="shared" si="20"/>
        <v>21282616.630410686</v>
      </c>
      <c r="H191" s="92">
        <v>293841</v>
      </c>
      <c r="I191" s="91">
        <f t="shared" si="21"/>
        <v>21576457.630410686</v>
      </c>
      <c r="J191" s="91">
        <f>'Bil 1 2008-2020'!K191</f>
        <v>2136492</v>
      </c>
      <c r="K191" s="204">
        <f>'Bil 1 2008-2020'!L191</f>
        <v>59047</v>
      </c>
      <c r="L191" s="252">
        <v>173923</v>
      </c>
      <c r="M191" s="100">
        <f t="shared" si="22"/>
        <v>23771996.630410686</v>
      </c>
      <c r="N191" s="100">
        <f>'Bil 1 2008-2020'!N191</f>
        <v>245094.36958931386</v>
      </c>
      <c r="O191" s="91">
        <f t="shared" si="23"/>
        <v>24017091</v>
      </c>
      <c r="P191" s="12">
        <f>'Bil 1 2008-2020'!P191</f>
        <v>-167546</v>
      </c>
      <c r="Q191" s="12">
        <f t="shared" si="24"/>
        <v>23849545</v>
      </c>
      <c r="R191" s="12">
        <f>'Bil 1 2008-2020'!R191</f>
        <v>111495</v>
      </c>
      <c r="S191" s="12">
        <f t="shared" si="25"/>
        <v>23961040</v>
      </c>
      <c r="T191" s="12">
        <f>'Bil 1 2008-2020'!T191</f>
        <v>328034</v>
      </c>
      <c r="U191" s="12">
        <f t="shared" si="26"/>
        <v>24289074</v>
      </c>
      <c r="V191" s="12">
        <f>'Bil 1 2008-2020'!V191</f>
        <v>593149</v>
      </c>
      <c r="W191" s="12">
        <f t="shared" si="27"/>
        <v>24882223</v>
      </c>
      <c r="X191" s="2"/>
      <c r="Z191" s="2"/>
    </row>
    <row r="192" spans="1:26" ht="15">
      <c r="A192" s="10">
        <v>1760</v>
      </c>
      <c r="B192" s="11" t="s">
        <v>377</v>
      </c>
      <c r="C192" s="92">
        <v>5971123.762652516</v>
      </c>
      <c r="D192" s="92">
        <v>688619</v>
      </c>
      <c r="E192" s="91">
        <f t="shared" si="19"/>
        <v>6659742.762652516</v>
      </c>
      <c r="F192" s="92">
        <v>478643</v>
      </c>
      <c r="G192" s="91">
        <f t="shared" si="20"/>
        <v>7138385.762652516</v>
      </c>
      <c r="H192" s="92">
        <v>-61086</v>
      </c>
      <c r="I192" s="91">
        <f t="shared" si="21"/>
        <v>7077299.762652516</v>
      </c>
      <c r="J192" s="91">
        <f>'Bil 1 2008-2020'!K192</f>
        <v>449092</v>
      </c>
      <c r="K192" s="204">
        <f>'Bil 1 2008-2020'!L192</f>
        <v>72092</v>
      </c>
      <c r="L192" s="252">
        <v>146952</v>
      </c>
      <c r="M192" s="100">
        <f t="shared" si="22"/>
        <v>7598483.762652516</v>
      </c>
      <c r="N192" s="100">
        <f>'Bil 1 2008-2020'!N192</f>
        <v>-8348.762652516365</v>
      </c>
      <c r="O192" s="91">
        <f t="shared" si="23"/>
        <v>7590135</v>
      </c>
      <c r="P192" s="12">
        <f>'Bil 1 2008-2020'!P192</f>
        <v>-86289</v>
      </c>
      <c r="Q192" s="12">
        <f t="shared" si="24"/>
        <v>7503846</v>
      </c>
      <c r="R192" s="12">
        <f>'Bil 1 2008-2020'!R192</f>
        <v>-358695</v>
      </c>
      <c r="S192" s="12">
        <f t="shared" si="25"/>
        <v>7145151</v>
      </c>
      <c r="T192" s="12">
        <f>'Bil 1 2008-2020'!T192</f>
        <v>36555</v>
      </c>
      <c r="U192" s="12">
        <f t="shared" si="26"/>
        <v>7181706</v>
      </c>
      <c r="V192" s="12">
        <f>'Bil 1 2008-2020'!V192</f>
        <v>33968</v>
      </c>
      <c r="W192" s="12">
        <f t="shared" si="27"/>
        <v>7215674</v>
      </c>
      <c r="X192" s="2"/>
      <c r="Z192" s="2"/>
    </row>
    <row r="193" spans="1:26" ht="15">
      <c r="A193" s="10">
        <v>1761</v>
      </c>
      <c r="B193" s="11" t="s">
        <v>379</v>
      </c>
      <c r="C193" s="92">
        <v>19343039.549776442</v>
      </c>
      <c r="D193" s="92">
        <v>2406420</v>
      </c>
      <c r="E193" s="91">
        <f t="shared" si="19"/>
        <v>21749459.549776442</v>
      </c>
      <c r="F193" s="92">
        <v>973276</v>
      </c>
      <c r="G193" s="91">
        <f t="shared" si="20"/>
        <v>22722735.549776442</v>
      </c>
      <c r="H193" s="92">
        <v>522946</v>
      </c>
      <c r="I193" s="91">
        <f t="shared" si="21"/>
        <v>23245681.549776442</v>
      </c>
      <c r="J193" s="91">
        <f>'Bil 1 2008-2020'!K193</f>
        <v>1762646</v>
      </c>
      <c r="K193" s="204">
        <f>'Bil 1 2008-2020'!L193</f>
        <v>-23424</v>
      </c>
      <c r="L193" s="252">
        <v>-88525</v>
      </c>
      <c r="M193" s="100">
        <f t="shared" si="22"/>
        <v>24984903.549776442</v>
      </c>
      <c r="N193" s="100">
        <f>'Bil 1 2008-2020'!N193</f>
        <v>921701.4502235577</v>
      </c>
      <c r="O193" s="91">
        <f t="shared" si="23"/>
        <v>25906605</v>
      </c>
      <c r="P193" s="12">
        <f>'Bil 1 2008-2020'!P193</f>
        <v>653043</v>
      </c>
      <c r="Q193" s="12">
        <f t="shared" si="24"/>
        <v>26559648</v>
      </c>
      <c r="R193" s="12">
        <f>'Bil 1 2008-2020'!R193</f>
        <v>1119401</v>
      </c>
      <c r="S193" s="12">
        <f t="shared" si="25"/>
        <v>27679049</v>
      </c>
      <c r="T193" s="12">
        <f>'Bil 1 2008-2020'!T193</f>
        <v>754593</v>
      </c>
      <c r="U193" s="12">
        <f t="shared" si="26"/>
        <v>28433642</v>
      </c>
      <c r="V193" s="12">
        <f>'Bil 1 2008-2020'!V193</f>
        <v>1319894</v>
      </c>
      <c r="W193" s="12">
        <f t="shared" si="27"/>
        <v>29753536</v>
      </c>
      <c r="X193" s="2"/>
      <c r="Z193" s="2"/>
    </row>
    <row r="194" spans="1:26" ht="15">
      <c r="A194" s="10">
        <v>1762</v>
      </c>
      <c r="B194" s="11" t="s">
        <v>381</v>
      </c>
      <c r="C194" s="92">
        <v>5187197.857008328</v>
      </c>
      <c r="D194" s="92">
        <v>671894</v>
      </c>
      <c r="E194" s="91">
        <f t="shared" si="19"/>
        <v>5859091.857008328</v>
      </c>
      <c r="F194" s="92">
        <v>220247</v>
      </c>
      <c r="G194" s="91">
        <f t="shared" si="20"/>
        <v>6079338.857008328</v>
      </c>
      <c r="H194" s="92">
        <v>30932</v>
      </c>
      <c r="I194" s="91">
        <f t="shared" si="21"/>
        <v>6110270.857008328</v>
      </c>
      <c r="J194" s="91">
        <f>'Bil 1 2008-2020'!K194</f>
        <v>111867</v>
      </c>
      <c r="K194" s="204">
        <f>'Bil 1 2008-2020'!L194</f>
        <v>16594</v>
      </c>
      <c r="L194" s="252">
        <v>41836</v>
      </c>
      <c r="M194" s="100">
        <f t="shared" si="22"/>
        <v>6238731.857008328</v>
      </c>
      <c r="N194" s="100">
        <f>'Bil 1 2008-2020'!N194</f>
        <v>-208790.85700832773</v>
      </c>
      <c r="O194" s="91">
        <f t="shared" si="23"/>
        <v>6029941</v>
      </c>
      <c r="P194" s="12">
        <f>'Bil 1 2008-2020'!P194</f>
        <v>-26276</v>
      </c>
      <c r="Q194" s="12">
        <f t="shared" si="24"/>
        <v>6003665</v>
      </c>
      <c r="R194" s="12">
        <f>'Bil 1 2008-2020'!R194</f>
        <v>-216785</v>
      </c>
      <c r="S194" s="12">
        <f t="shared" si="25"/>
        <v>5786880</v>
      </c>
      <c r="T194" s="12">
        <f>'Bil 1 2008-2020'!T194</f>
        <v>34097</v>
      </c>
      <c r="U194" s="12">
        <f t="shared" si="26"/>
        <v>5820977</v>
      </c>
      <c r="V194" s="12">
        <f>'Bil 1 2008-2020'!V194</f>
        <v>24555</v>
      </c>
      <c r="W194" s="12">
        <f t="shared" si="27"/>
        <v>5845532</v>
      </c>
      <c r="X194" s="2"/>
      <c r="Z194" s="2"/>
    </row>
    <row r="195" spans="1:26" ht="15">
      <c r="A195" s="10">
        <v>1763</v>
      </c>
      <c r="B195" s="11" t="s">
        <v>383</v>
      </c>
      <c r="C195" s="92">
        <v>15225435.513180949</v>
      </c>
      <c r="D195" s="92">
        <v>3051115</v>
      </c>
      <c r="E195" s="91">
        <f t="shared" si="19"/>
        <v>18276550.51318095</v>
      </c>
      <c r="F195" s="92">
        <v>127058</v>
      </c>
      <c r="G195" s="91">
        <f t="shared" si="20"/>
        <v>18403608.51318095</v>
      </c>
      <c r="H195" s="92">
        <v>148246</v>
      </c>
      <c r="I195" s="91">
        <f t="shared" si="21"/>
        <v>18551854.51318095</v>
      </c>
      <c r="J195" s="91">
        <f>'Bil 1 2008-2020'!K195</f>
        <v>1343861</v>
      </c>
      <c r="K195" s="204">
        <f>'Bil 1 2008-2020'!L195</f>
        <v>1983</v>
      </c>
      <c r="L195" s="252">
        <v>-2574</v>
      </c>
      <c r="M195" s="100">
        <f t="shared" si="22"/>
        <v>19897698.51318095</v>
      </c>
      <c r="N195" s="100">
        <f>'Bil 1 2008-2020'!N195</f>
        <v>-20856.513180948794</v>
      </c>
      <c r="O195" s="91">
        <f t="shared" si="23"/>
        <v>19876842</v>
      </c>
      <c r="P195" s="12">
        <f>'Bil 1 2008-2020'!P195</f>
        <v>-26198</v>
      </c>
      <c r="Q195" s="12">
        <f t="shared" si="24"/>
        <v>19850644</v>
      </c>
      <c r="R195" s="12">
        <f>'Bil 1 2008-2020'!R195</f>
        <v>39340</v>
      </c>
      <c r="S195" s="12">
        <f t="shared" si="25"/>
        <v>19889984</v>
      </c>
      <c r="T195" s="12">
        <f>'Bil 1 2008-2020'!T195</f>
        <v>251697</v>
      </c>
      <c r="U195" s="12">
        <f t="shared" si="26"/>
        <v>20141681</v>
      </c>
      <c r="V195" s="12">
        <f>'Bil 1 2008-2020'!V195</f>
        <v>165877</v>
      </c>
      <c r="W195" s="12">
        <f t="shared" si="27"/>
        <v>20307558</v>
      </c>
      <c r="X195" s="2"/>
      <c r="Z195" s="2"/>
    </row>
    <row r="196" spans="1:26" ht="15">
      <c r="A196" s="10">
        <v>1764</v>
      </c>
      <c r="B196" s="11" t="s">
        <v>385</v>
      </c>
      <c r="C196" s="92">
        <v>12387357.997153852</v>
      </c>
      <c r="D196" s="92">
        <v>1469876</v>
      </c>
      <c r="E196" s="91">
        <f t="shared" si="19"/>
        <v>13857233.997153852</v>
      </c>
      <c r="F196" s="92">
        <v>523218</v>
      </c>
      <c r="G196" s="91">
        <f t="shared" si="20"/>
        <v>14380451.997153852</v>
      </c>
      <c r="H196" s="92">
        <v>-23607</v>
      </c>
      <c r="I196" s="91">
        <f t="shared" si="21"/>
        <v>14356844.997153852</v>
      </c>
      <c r="J196" s="91">
        <f>'Bil 1 2008-2020'!K196</f>
        <v>1589126</v>
      </c>
      <c r="K196" s="204">
        <f>'Bil 1 2008-2020'!L196</f>
        <v>69437</v>
      </c>
      <c r="L196" s="252">
        <v>162192</v>
      </c>
      <c r="M196" s="100">
        <f t="shared" si="22"/>
        <v>16015407.997153852</v>
      </c>
      <c r="N196" s="100">
        <f>'Bil 1 2008-2020'!N196</f>
        <v>-105584.99715385213</v>
      </c>
      <c r="O196" s="91">
        <f t="shared" si="23"/>
        <v>15909823</v>
      </c>
      <c r="P196" s="12">
        <f>'Bil 1 2008-2020'!P196</f>
        <v>-8467</v>
      </c>
      <c r="Q196" s="12">
        <f t="shared" si="24"/>
        <v>15901356</v>
      </c>
      <c r="R196" s="12">
        <f>'Bil 1 2008-2020'!R196</f>
        <v>-838204</v>
      </c>
      <c r="S196" s="12">
        <f t="shared" si="25"/>
        <v>15063152</v>
      </c>
      <c r="T196" s="12">
        <f>'Bil 1 2008-2020'!T196</f>
        <v>197474</v>
      </c>
      <c r="U196" s="12">
        <f t="shared" si="26"/>
        <v>15260626</v>
      </c>
      <c r="V196" s="12">
        <f>'Bil 1 2008-2020'!V196</f>
        <v>209301</v>
      </c>
      <c r="W196" s="12">
        <f t="shared" si="27"/>
        <v>15469927</v>
      </c>
      <c r="X196" s="2"/>
      <c r="Z196" s="2"/>
    </row>
    <row r="197" spans="1:26" ht="15">
      <c r="A197" s="10">
        <v>1765</v>
      </c>
      <c r="B197" s="11" t="s">
        <v>387</v>
      </c>
      <c r="C197" s="92">
        <v>13126108.511625325</v>
      </c>
      <c r="D197" s="92">
        <v>3227653</v>
      </c>
      <c r="E197" s="91">
        <f t="shared" si="19"/>
        <v>16353761.511625325</v>
      </c>
      <c r="F197" s="92">
        <v>1182224</v>
      </c>
      <c r="G197" s="91">
        <f t="shared" si="20"/>
        <v>17535985.511625327</v>
      </c>
      <c r="H197" s="92">
        <v>162232</v>
      </c>
      <c r="I197" s="91">
        <f t="shared" si="21"/>
        <v>17698217.511625327</v>
      </c>
      <c r="J197" s="91">
        <f>'Bil 1 2008-2020'!K197</f>
        <v>1772841</v>
      </c>
      <c r="K197" s="204">
        <f>'Bil 1 2008-2020'!L197</f>
        <v>145541</v>
      </c>
      <c r="L197" s="252">
        <v>323726</v>
      </c>
      <c r="M197" s="100">
        <f t="shared" si="22"/>
        <v>19616599.511625327</v>
      </c>
      <c r="N197" s="100">
        <f>'Bil 1 2008-2020'!N197</f>
        <v>280878.48837467283</v>
      </c>
      <c r="O197" s="91">
        <f t="shared" si="23"/>
        <v>19897478</v>
      </c>
      <c r="P197" s="12">
        <f>'Bil 1 2008-2020'!P197</f>
        <v>251729</v>
      </c>
      <c r="Q197" s="12">
        <f t="shared" si="24"/>
        <v>20149207</v>
      </c>
      <c r="R197" s="12">
        <f>'Bil 1 2008-2020'!R197</f>
        <v>266762</v>
      </c>
      <c r="S197" s="12">
        <f t="shared" si="25"/>
        <v>20415969</v>
      </c>
      <c r="T197" s="12">
        <f>'Bil 1 2008-2020'!T197</f>
        <v>362661</v>
      </c>
      <c r="U197" s="12">
        <f t="shared" si="26"/>
        <v>20778630</v>
      </c>
      <c r="V197" s="12">
        <f>'Bil 1 2008-2020'!V197</f>
        <v>1027873</v>
      </c>
      <c r="W197" s="12">
        <f t="shared" si="27"/>
        <v>21806503</v>
      </c>
      <c r="X197" s="2"/>
      <c r="Z197" s="2"/>
    </row>
    <row r="198" spans="1:26" ht="15">
      <c r="A198" s="10">
        <v>1766</v>
      </c>
      <c r="B198" s="11" t="s">
        <v>389</v>
      </c>
      <c r="C198" s="92">
        <v>18011694.19815699</v>
      </c>
      <c r="D198" s="92">
        <v>3269622</v>
      </c>
      <c r="E198" s="91">
        <f t="shared" si="19"/>
        <v>21281316.19815699</v>
      </c>
      <c r="F198" s="92">
        <v>1104091</v>
      </c>
      <c r="G198" s="91">
        <f t="shared" si="20"/>
        <v>22385407.19815699</v>
      </c>
      <c r="H198" s="92">
        <v>874027</v>
      </c>
      <c r="I198" s="91">
        <f t="shared" si="21"/>
        <v>23259434.19815699</v>
      </c>
      <c r="J198" s="91">
        <f>'Bil 1 2008-2020'!K198</f>
        <v>1992346</v>
      </c>
      <c r="K198" s="204">
        <f>'Bil 1 2008-2020'!L198</f>
        <v>173180</v>
      </c>
      <c r="L198" s="252">
        <v>311778</v>
      </c>
      <c r="M198" s="100">
        <f t="shared" si="22"/>
        <v>25424960.19815699</v>
      </c>
      <c r="N198" s="100">
        <f>'Bil 1 2008-2020'!N198</f>
        <v>238164.8018430099</v>
      </c>
      <c r="O198" s="91">
        <f t="shared" si="23"/>
        <v>25663125</v>
      </c>
      <c r="P198" s="12">
        <f>'Bil 1 2008-2020'!P198</f>
        <v>-527133</v>
      </c>
      <c r="Q198" s="12">
        <f t="shared" si="24"/>
        <v>25135992</v>
      </c>
      <c r="R198" s="12">
        <f>'Bil 1 2008-2020'!R198</f>
        <v>-276711</v>
      </c>
      <c r="S198" s="12">
        <f t="shared" si="25"/>
        <v>24859281</v>
      </c>
      <c r="T198" s="12">
        <f>'Bil 1 2008-2020'!T198</f>
        <v>215567</v>
      </c>
      <c r="U198" s="12">
        <f t="shared" si="26"/>
        <v>25074848</v>
      </c>
      <c r="V198" s="12">
        <f>'Bil 1 2008-2020'!V198</f>
        <v>465144</v>
      </c>
      <c r="W198" s="12">
        <f t="shared" si="27"/>
        <v>25539992</v>
      </c>
      <c r="X198" s="2"/>
      <c r="Z198" s="2"/>
    </row>
    <row r="199" spans="1:26" ht="15">
      <c r="A199" s="10">
        <v>1780</v>
      </c>
      <c r="B199" s="11" t="s">
        <v>391</v>
      </c>
      <c r="C199" s="92">
        <v>111030481.9987305</v>
      </c>
      <c r="D199" s="92">
        <v>10652954</v>
      </c>
      <c r="E199" s="91">
        <f aca="true" t="shared" si="28" ref="E199:E262">C199+D199</f>
        <v>121683435.9987305</v>
      </c>
      <c r="F199" s="92">
        <v>3803159</v>
      </c>
      <c r="G199" s="91">
        <f aca="true" t="shared" si="29" ref="G199:G262">E199+F199</f>
        <v>125486594.9987305</v>
      </c>
      <c r="H199" s="92">
        <v>2089538</v>
      </c>
      <c r="I199" s="91">
        <f aca="true" t="shared" si="30" ref="I199:I262">G199+H199</f>
        <v>127576132.9987305</v>
      </c>
      <c r="J199" s="91">
        <f>'Bil 1 2008-2020'!K199</f>
        <v>7845451</v>
      </c>
      <c r="K199" s="204">
        <f>'Bil 1 2008-2020'!L199</f>
        <v>88138</v>
      </c>
      <c r="L199" s="252">
        <v>135184</v>
      </c>
      <c r="M199" s="100">
        <f aca="true" t="shared" si="31" ref="M199:M262">I199+J199+K199</f>
        <v>135509721.99873048</v>
      </c>
      <c r="N199" s="100">
        <f>'Bil 1 2008-2020'!N199</f>
        <v>-1060898.9987304807</v>
      </c>
      <c r="O199" s="91">
        <f aca="true" t="shared" si="32" ref="O199:O262">M199+N199</f>
        <v>134448823</v>
      </c>
      <c r="P199" s="12">
        <f>'Bil 1 2008-2020'!P199</f>
        <v>1789790</v>
      </c>
      <c r="Q199" s="12">
        <f aca="true" t="shared" si="33" ref="Q199:Q262">P199+O199</f>
        <v>136238613</v>
      </c>
      <c r="R199" s="12">
        <f>'Bil 1 2008-2020'!R199</f>
        <v>3311759</v>
      </c>
      <c r="S199" s="12">
        <f aca="true" t="shared" si="34" ref="S199:S262">R199+Q199</f>
        <v>139550372</v>
      </c>
      <c r="T199" s="12">
        <f>'Bil 1 2008-2020'!T199</f>
        <v>4069395</v>
      </c>
      <c r="U199" s="12">
        <f aca="true" t="shared" si="35" ref="U199:U262">T199+S199</f>
        <v>143619767</v>
      </c>
      <c r="V199" s="12">
        <f>'Bil 1 2008-2020'!V199</f>
        <v>5687255</v>
      </c>
      <c r="W199" s="12">
        <f aca="true" t="shared" si="36" ref="W199:W262">V199+U199</f>
        <v>149307022</v>
      </c>
      <c r="X199" s="2"/>
      <c r="Z199" s="2"/>
    </row>
    <row r="200" spans="1:26" ht="15">
      <c r="A200" s="10">
        <v>1781</v>
      </c>
      <c r="B200" s="11" t="s">
        <v>393</v>
      </c>
      <c r="C200" s="92">
        <v>31723754.107051954</v>
      </c>
      <c r="D200" s="92">
        <v>4328088</v>
      </c>
      <c r="E200" s="91">
        <f t="shared" si="28"/>
        <v>36051842.10705195</v>
      </c>
      <c r="F200" s="92">
        <v>820398</v>
      </c>
      <c r="G200" s="91">
        <f t="shared" si="29"/>
        <v>36872240.10705195</v>
      </c>
      <c r="H200" s="92">
        <v>306562</v>
      </c>
      <c r="I200" s="91">
        <f t="shared" si="30"/>
        <v>37178802.10705195</v>
      </c>
      <c r="J200" s="91">
        <f>'Bil 1 2008-2020'!K200</f>
        <v>2145744</v>
      </c>
      <c r="K200" s="204">
        <f>'Bil 1 2008-2020'!L200</f>
        <v>104703</v>
      </c>
      <c r="L200" s="252">
        <v>222630</v>
      </c>
      <c r="M200" s="100">
        <f t="shared" si="31"/>
        <v>39429249.10705195</v>
      </c>
      <c r="N200" s="100">
        <f>'Bil 1 2008-2020'!N200</f>
        <v>505575.8929480463</v>
      </c>
      <c r="O200" s="91">
        <f t="shared" si="32"/>
        <v>39934825</v>
      </c>
      <c r="P200" s="12">
        <f>'Bil 1 2008-2020'!P200</f>
        <v>-286807</v>
      </c>
      <c r="Q200" s="12">
        <f t="shared" si="33"/>
        <v>39648018</v>
      </c>
      <c r="R200" s="12">
        <f>'Bil 1 2008-2020'!R200</f>
        <v>129441</v>
      </c>
      <c r="S200" s="12">
        <f t="shared" si="34"/>
        <v>39777459</v>
      </c>
      <c r="T200" s="12">
        <f>'Bil 1 2008-2020'!T200</f>
        <v>402283</v>
      </c>
      <c r="U200" s="12">
        <f t="shared" si="35"/>
        <v>40179742</v>
      </c>
      <c r="V200" s="12">
        <f>'Bil 1 2008-2020'!V200</f>
        <v>430717</v>
      </c>
      <c r="W200" s="12">
        <f t="shared" si="36"/>
        <v>40610459</v>
      </c>
      <c r="X200" s="2"/>
      <c r="Z200" s="2"/>
    </row>
    <row r="201" spans="1:26" ht="15">
      <c r="A201" s="10">
        <v>1782</v>
      </c>
      <c r="B201" s="11" t="s">
        <v>395</v>
      </c>
      <c r="C201" s="92">
        <v>14347172.761264324</v>
      </c>
      <c r="D201" s="92">
        <v>481696</v>
      </c>
      <c r="E201" s="91">
        <f t="shared" si="28"/>
        <v>14828868.761264324</v>
      </c>
      <c r="F201" s="92">
        <v>535343</v>
      </c>
      <c r="G201" s="91">
        <f t="shared" si="29"/>
        <v>15364211.761264324</v>
      </c>
      <c r="H201" s="92">
        <v>28029</v>
      </c>
      <c r="I201" s="91">
        <f t="shared" si="30"/>
        <v>15392240.761264324</v>
      </c>
      <c r="J201" s="91">
        <f>'Bil 1 2008-2020'!K201</f>
        <v>878958</v>
      </c>
      <c r="K201" s="204">
        <f>'Bil 1 2008-2020'!L201</f>
        <v>26465</v>
      </c>
      <c r="L201" s="252">
        <v>69513</v>
      </c>
      <c r="M201" s="100">
        <f t="shared" si="31"/>
        <v>16297663.761264324</v>
      </c>
      <c r="N201" s="100">
        <f>'Bil 1 2008-2020'!N201</f>
        <v>-172573.7612643242</v>
      </c>
      <c r="O201" s="91">
        <f t="shared" si="32"/>
        <v>16125090</v>
      </c>
      <c r="P201" s="12">
        <f>'Bil 1 2008-2020'!P201</f>
        <v>-69583</v>
      </c>
      <c r="Q201" s="12">
        <f t="shared" si="33"/>
        <v>16055507</v>
      </c>
      <c r="R201" s="12">
        <f>'Bil 1 2008-2020'!R201</f>
        <v>226901</v>
      </c>
      <c r="S201" s="12">
        <f t="shared" si="34"/>
        <v>16282408</v>
      </c>
      <c r="T201" s="12">
        <f>'Bil 1 2008-2020'!T201</f>
        <v>45351</v>
      </c>
      <c r="U201" s="12">
        <f t="shared" si="35"/>
        <v>16327759</v>
      </c>
      <c r="V201" s="12">
        <f>'Bil 1 2008-2020'!V201</f>
        <v>57185</v>
      </c>
      <c r="W201" s="12">
        <f t="shared" si="36"/>
        <v>16384944</v>
      </c>
      <c r="X201" s="2"/>
      <c r="Z201" s="2"/>
    </row>
    <row r="202" spans="1:26" ht="15">
      <c r="A202" s="10">
        <v>1783</v>
      </c>
      <c r="B202" s="11" t="s">
        <v>397</v>
      </c>
      <c r="C202" s="92">
        <v>17279587.123563856</v>
      </c>
      <c r="D202" s="92">
        <v>2764497</v>
      </c>
      <c r="E202" s="91">
        <f t="shared" si="28"/>
        <v>20044084.123563856</v>
      </c>
      <c r="F202" s="92">
        <v>999729</v>
      </c>
      <c r="G202" s="91">
        <f t="shared" si="29"/>
        <v>21043813.123563856</v>
      </c>
      <c r="H202" s="92">
        <v>284852</v>
      </c>
      <c r="I202" s="91">
        <f t="shared" si="30"/>
        <v>21328665.123563856</v>
      </c>
      <c r="J202" s="91">
        <f>'Bil 1 2008-2020'!K202</f>
        <v>208540</v>
      </c>
      <c r="K202" s="204">
        <f>'Bil 1 2008-2020'!L202</f>
        <v>128350</v>
      </c>
      <c r="L202" s="252">
        <v>297152</v>
      </c>
      <c r="M202" s="100">
        <f t="shared" si="31"/>
        <v>21665555.123563856</v>
      </c>
      <c r="N202" s="100">
        <f>'Bil 1 2008-2020'!N202</f>
        <v>-252767.1235638559</v>
      </c>
      <c r="O202" s="91">
        <f t="shared" si="32"/>
        <v>21412788</v>
      </c>
      <c r="P202" s="12">
        <f>'Bil 1 2008-2020'!P202</f>
        <v>-393552</v>
      </c>
      <c r="Q202" s="12">
        <f t="shared" si="33"/>
        <v>21019236</v>
      </c>
      <c r="R202" s="12">
        <f>'Bil 1 2008-2020'!R202</f>
        <v>-755157</v>
      </c>
      <c r="S202" s="12">
        <f t="shared" si="34"/>
        <v>20264079</v>
      </c>
      <c r="T202" s="12">
        <f>'Bil 1 2008-2020'!T202</f>
        <v>-47098</v>
      </c>
      <c r="U202" s="12">
        <f t="shared" si="35"/>
        <v>20216981</v>
      </c>
      <c r="V202" s="12">
        <f>'Bil 1 2008-2020'!V202</f>
        <v>149759</v>
      </c>
      <c r="W202" s="12">
        <f t="shared" si="36"/>
        <v>20366740</v>
      </c>
      <c r="X202" s="2"/>
      <c r="Z202" s="2"/>
    </row>
    <row r="203" spans="1:26" ht="15">
      <c r="A203" s="10">
        <v>1784</v>
      </c>
      <c r="B203" s="11" t="s">
        <v>399</v>
      </c>
      <c r="C203" s="92">
        <v>34880716.7372394</v>
      </c>
      <c r="D203" s="92">
        <v>8885529</v>
      </c>
      <c r="E203" s="91">
        <f t="shared" si="28"/>
        <v>43766245.7372394</v>
      </c>
      <c r="F203" s="92">
        <v>3075374</v>
      </c>
      <c r="G203" s="91">
        <f t="shared" si="29"/>
        <v>46841619.7372394</v>
      </c>
      <c r="H203" s="92">
        <v>1035493</v>
      </c>
      <c r="I203" s="91">
        <f t="shared" si="30"/>
        <v>47877112.7372394</v>
      </c>
      <c r="J203" s="91">
        <f>'Bil 1 2008-2020'!K203</f>
        <v>2507182</v>
      </c>
      <c r="K203" s="204">
        <f>'Bil 1 2008-2020'!L203</f>
        <v>281268</v>
      </c>
      <c r="L203" s="252">
        <v>684894</v>
      </c>
      <c r="M203" s="100">
        <f t="shared" si="31"/>
        <v>50665562.7372394</v>
      </c>
      <c r="N203" s="100">
        <f>'Bil 1 2008-2020'!N203</f>
        <v>-574216.7372393981</v>
      </c>
      <c r="O203" s="91">
        <f t="shared" si="32"/>
        <v>50091346</v>
      </c>
      <c r="P203" s="12">
        <f>'Bil 1 2008-2020'!P203</f>
        <v>-537237</v>
      </c>
      <c r="Q203" s="12">
        <f t="shared" si="33"/>
        <v>49554109</v>
      </c>
      <c r="R203" s="12">
        <f>'Bil 1 2008-2020'!R203</f>
        <v>112309</v>
      </c>
      <c r="S203" s="12">
        <f t="shared" si="34"/>
        <v>49666418</v>
      </c>
      <c r="T203" s="12">
        <f>'Bil 1 2008-2020'!T203</f>
        <v>421860</v>
      </c>
      <c r="U203" s="12">
        <f t="shared" si="35"/>
        <v>50088278</v>
      </c>
      <c r="V203" s="12">
        <f>'Bil 1 2008-2020'!V203</f>
        <v>912568</v>
      </c>
      <c r="W203" s="12">
        <f t="shared" si="36"/>
        <v>51000846</v>
      </c>
      <c r="X203" s="2"/>
      <c r="Z203" s="2"/>
    </row>
    <row r="204" spans="1:26" ht="15">
      <c r="A204" s="10">
        <v>1785</v>
      </c>
      <c r="B204" s="11" t="s">
        <v>401</v>
      </c>
      <c r="C204" s="92">
        <v>21098236.365634024</v>
      </c>
      <c r="D204" s="92">
        <v>3624398</v>
      </c>
      <c r="E204" s="91">
        <f t="shared" si="28"/>
        <v>24722634.365634024</v>
      </c>
      <c r="F204" s="92">
        <v>1020452</v>
      </c>
      <c r="G204" s="91">
        <f t="shared" si="29"/>
        <v>25743086.365634024</v>
      </c>
      <c r="H204" s="92">
        <v>343173</v>
      </c>
      <c r="I204" s="91">
        <f t="shared" si="30"/>
        <v>26086259.365634024</v>
      </c>
      <c r="J204" s="91">
        <f>'Bil 1 2008-2020'!K204</f>
        <v>2007548</v>
      </c>
      <c r="K204" s="204">
        <f>'Bil 1 2008-2020'!L204</f>
        <v>111498</v>
      </c>
      <c r="L204" s="252">
        <v>257256</v>
      </c>
      <c r="M204" s="100">
        <f t="shared" si="31"/>
        <v>28205305.365634024</v>
      </c>
      <c r="N204" s="100">
        <f>'Bil 1 2008-2020'!N204</f>
        <v>112297.63436597586</v>
      </c>
      <c r="O204" s="91">
        <f t="shared" si="32"/>
        <v>28317603</v>
      </c>
      <c r="P204" s="12">
        <f>'Bil 1 2008-2020'!P204</f>
        <v>-257704</v>
      </c>
      <c r="Q204" s="12">
        <f t="shared" si="33"/>
        <v>28059899</v>
      </c>
      <c r="R204" s="12">
        <f>'Bil 1 2008-2020'!R204</f>
        <v>-1057925</v>
      </c>
      <c r="S204" s="12">
        <f t="shared" si="34"/>
        <v>27001974</v>
      </c>
      <c r="T204" s="12">
        <f>'Bil 1 2008-2020'!T204</f>
        <v>171996</v>
      </c>
      <c r="U204" s="12">
        <f t="shared" si="35"/>
        <v>27173970</v>
      </c>
      <c r="V204" s="12">
        <f>'Bil 1 2008-2020'!V204</f>
        <v>770347</v>
      </c>
      <c r="W204" s="12">
        <f t="shared" si="36"/>
        <v>27944317</v>
      </c>
      <c r="X204" s="2"/>
      <c r="Z204" s="2"/>
    </row>
    <row r="205" spans="1:26" ht="15">
      <c r="A205" s="10">
        <v>1814</v>
      </c>
      <c r="B205" s="11" t="s">
        <v>403</v>
      </c>
      <c r="C205" s="92">
        <v>9429698.563316625</v>
      </c>
      <c r="D205" s="92">
        <v>1856185</v>
      </c>
      <c r="E205" s="91">
        <f t="shared" si="28"/>
        <v>11285883.563316625</v>
      </c>
      <c r="F205" s="92">
        <v>398786</v>
      </c>
      <c r="G205" s="91">
        <f t="shared" si="29"/>
        <v>11684669.563316625</v>
      </c>
      <c r="H205" s="92">
        <v>117754</v>
      </c>
      <c r="I205" s="91">
        <f t="shared" si="30"/>
        <v>11802423.563316625</v>
      </c>
      <c r="J205" s="91">
        <f>'Bil 1 2008-2020'!K205</f>
        <v>1245279</v>
      </c>
      <c r="K205" s="204">
        <f>'Bil 1 2008-2020'!L205</f>
        <v>43703</v>
      </c>
      <c r="L205" s="252">
        <v>90439</v>
      </c>
      <c r="M205" s="100">
        <f t="shared" si="31"/>
        <v>13091405.563316625</v>
      </c>
      <c r="N205" s="100">
        <f>'Bil 1 2008-2020'!N205</f>
        <v>78867.43668337539</v>
      </c>
      <c r="O205" s="91">
        <f t="shared" si="32"/>
        <v>13170273</v>
      </c>
      <c r="P205" s="12">
        <f>'Bil 1 2008-2020'!P205</f>
        <v>204393</v>
      </c>
      <c r="Q205" s="12">
        <f t="shared" si="33"/>
        <v>13374666</v>
      </c>
      <c r="R205" s="12">
        <f>'Bil 1 2008-2020'!R205</f>
        <v>323434</v>
      </c>
      <c r="S205" s="12">
        <f t="shared" si="34"/>
        <v>13698100</v>
      </c>
      <c r="T205" s="12">
        <f>'Bil 1 2008-2020'!T205</f>
        <v>262620</v>
      </c>
      <c r="U205" s="12">
        <f t="shared" si="35"/>
        <v>13960720</v>
      </c>
      <c r="V205" s="12">
        <f>'Bil 1 2008-2020'!V205</f>
        <v>811418</v>
      </c>
      <c r="W205" s="12">
        <f t="shared" si="36"/>
        <v>14772138</v>
      </c>
      <c r="X205" s="2"/>
      <c r="Z205" s="2"/>
    </row>
    <row r="206" spans="1:26" ht="15">
      <c r="A206" s="10">
        <v>1860</v>
      </c>
      <c r="B206" s="11" t="s">
        <v>405</v>
      </c>
      <c r="C206" s="92">
        <v>7893735.263444281</v>
      </c>
      <c r="D206" s="92">
        <v>1161948</v>
      </c>
      <c r="E206" s="91">
        <f t="shared" si="28"/>
        <v>9055683.263444282</v>
      </c>
      <c r="F206" s="92">
        <v>224523</v>
      </c>
      <c r="G206" s="91">
        <f t="shared" si="29"/>
        <v>9280206.263444282</v>
      </c>
      <c r="H206" s="92">
        <v>97701</v>
      </c>
      <c r="I206" s="91">
        <f t="shared" si="30"/>
        <v>9377907.263444282</v>
      </c>
      <c r="J206" s="91">
        <f>'Bil 1 2008-2020'!K206</f>
        <v>152102</v>
      </c>
      <c r="K206" s="204">
        <f>'Bil 1 2008-2020'!L206</f>
        <v>-23453</v>
      </c>
      <c r="L206" s="252">
        <v>-108110</v>
      </c>
      <c r="M206" s="100">
        <f t="shared" si="31"/>
        <v>9506556.263444282</v>
      </c>
      <c r="N206" s="100">
        <f>'Bil 1 2008-2020'!N206</f>
        <v>-104710.26344428211</v>
      </c>
      <c r="O206" s="91">
        <f t="shared" si="32"/>
        <v>9401846</v>
      </c>
      <c r="P206" s="12">
        <f>'Bil 1 2008-2020'!P206</f>
        <v>5163</v>
      </c>
      <c r="Q206" s="12">
        <f t="shared" si="33"/>
        <v>9407009</v>
      </c>
      <c r="R206" s="12">
        <f>'Bil 1 2008-2020'!R206</f>
        <v>-310054</v>
      </c>
      <c r="S206" s="12">
        <f t="shared" si="34"/>
        <v>9096955</v>
      </c>
      <c r="T206" s="12">
        <f>'Bil 1 2008-2020'!T206</f>
        <v>94874</v>
      </c>
      <c r="U206" s="12">
        <f t="shared" si="35"/>
        <v>9191829</v>
      </c>
      <c r="V206" s="12">
        <f>'Bil 1 2008-2020'!V206</f>
        <v>128406</v>
      </c>
      <c r="W206" s="12">
        <f t="shared" si="36"/>
        <v>9320235</v>
      </c>
      <c r="X206" s="2"/>
      <c r="Z206" s="2"/>
    </row>
    <row r="207" spans="1:26" ht="15">
      <c r="A207" s="10">
        <v>1861</v>
      </c>
      <c r="B207" s="11" t="s">
        <v>407</v>
      </c>
      <c r="C207" s="92">
        <v>20294380.140354816</v>
      </c>
      <c r="D207" s="92">
        <v>4054888</v>
      </c>
      <c r="E207" s="91">
        <f t="shared" si="28"/>
        <v>24349268.140354816</v>
      </c>
      <c r="F207" s="92">
        <v>128225</v>
      </c>
      <c r="G207" s="91">
        <f t="shared" si="29"/>
        <v>24477493.140354816</v>
      </c>
      <c r="H207" s="92">
        <v>478405</v>
      </c>
      <c r="I207" s="91">
        <f t="shared" si="30"/>
        <v>24955898.140354816</v>
      </c>
      <c r="J207" s="91">
        <f>'Bil 1 2008-2020'!K207</f>
        <v>1044969</v>
      </c>
      <c r="K207" s="204">
        <f>'Bil 1 2008-2020'!L207</f>
        <v>49762</v>
      </c>
      <c r="L207" s="252">
        <v>138256</v>
      </c>
      <c r="M207" s="100">
        <f t="shared" si="31"/>
        <v>26050629.140354816</v>
      </c>
      <c r="N207" s="100">
        <f>'Bil 1 2008-2020'!N207</f>
        <v>-164061.14035481587</v>
      </c>
      <c r="O207" s="91">
        <f t="shared" si="32"/>
        <v>25886568</v>
      </c>
      <c r="P207" s="12">
        <f>'Bil 1 2008-2020'!P207</f>
        <v>-300959</v>
      </c>
      <c r="Q207" s="12">
        <f t="shared" si="33"/>
        <v>25585609</v>
      </c>
      <c r="R207" s="12">
        <f>'Bil 1 2008-2020'!R207</f>
        <v>1738644</v>
      </c>
      <c r="S207" s="12">
        <f t="shared" si="34"/>
        <v>27324253</v>
      </c>
      <c r="T207" s="12">
        <f>'Bil 1 2008-2020'!T207</f>
        <v>393244</v>
      </c>
      <c r="U207" s="12">
        <f t="shared" si="35"/>
        <v>27717497</v>
      </c>
      <c r="V207" s="12">
        <f>'Bil 1 2008-2020'!V207</f>
        <v>443420</v>
      </c>
      <c r="W207" s="12">
        <f t="shared" si="36"/>
        <v>28160917</v>
      </c>
      <c r="X207" s="2"/>
      <c r="Z207" s="2"/>
    </row>
    <row r="208" spans="1:26" ht="15">
      <c r="A208" s="10">
        <v>1862</v>
      </c>
      <c r="B208" s="11" t="s">
        <v>409</v>
      </c>
      <c r="C208" s="92">
        <v>13187228.158506058</v>
      </c>
      <c r="D208" s="92">
        <v>770253</v>
      </c>
      <c r="E208" s="91">
        <f t="shared" si="28"/>
        <v>13957481.158506058</v>
      </c>
      <c r="F208" s="92">
        <v>251300</v>
      </c>
      <c r="G208" s="91">
        <f t="shared" si="29"/>
        <v>14208781.158506058</v>
      </c>
      <c r="H208" s="92">
        <v>103687</v>
      </c>
      <c r="I208" s="91">
        <f t="shared" si="30"/>
        <v>14312468.158506058</v>
      </c>
      <c r="J208" s="91">
        <f>'Bil 1 2008-2020'!K208</f>
        <v>848592</v>
      </c>
      <c r="K208" s="204">
        <f>'Bil 1 2008-2020'!L208</f>
        <v>-129793</v>
      </c>
      <c r="L208" s="252">
        <v>-387664</v>
      </c>
      <c r="M208" s="100">
        <f t="shared" si="31"/>
        <v>15031267.158506058</v>
      </c>
      <c r="N208" s="100">
        <f>'Bil 1 2008-2020'!N208</f>
        <v>-69363.15850605816</v>
      </c>
      <c r="O208" s="91">
        <f t="shared" si="32"/>
        <v>14961904</v>
      </c>
      <c r="P208" s="12">
        <f>'Bil 1 2008-2020'!P208</f>
        <v>-59064</v>
      </c>
      <c r="Q208" s="12">
        <f t="shared" si="33"/>
        <v>14902840</v>
      </c>
      <c r="R208" s="12">
        <f>'Bil 1 2008-2020'!R208</f>
        <v>272296</v>
      </c>
      <c r="S208" s="12">
        <f t="shared" si="34"/>
        <v>15175136</v>
      </c>
      <c r="T208" s="12">
        <f>'Bil 1 2008-2020'!T208</f>
        <v>163456</v>
      </c>
      <c r="U208" s="12">
        <f t="shared" si="35"/>
        <v>15338592</v>
      </c>
      <c r="V208" s="12">
        <f>'Bil 1 2008-2020'!V208</f>
        <v>147300</v>
      </c>
      <c r="W208" s="12">
        <f t="shared" si="36"/>
        <v>15485892</v>
      </c>
      <c r="X208" s="2"/>
      <c r="Z208" s="2"/>
    </row>
    <row r="209" spans="1:26" ht="15">
      <c r="A209" s="10">
        <v>1863</v>
      </c>
      <c r="B209" s="11" t="s">
        <v>411</v>
      </c>
      <c r="C209" s="92">
        <v>9937257.370021844</v>
      </c>
      <c r="D209" s="92">
        <v>623735</v>
      </c>
      <c r="E209" s="91">
        <f t="shared" si="28"/>
        <v>10560992.370021844</v>
      </c>
      <c r="F209" s="92">
        <v>841297</v>
      </c>
      <c r="G209" s="91">
        <f t="shared" si="29"/>
        <v>11402289.370021844</v>
      </c>
      <c r="H209" s="92">
        <v>94460</v>
      </c>
      <c r="I209" s="91">
        <f t="shared" si="30"/>
        <v>11496749.370021844</v>
      </c>
      <c r="J209" s="91">
        <f>'Bil 1 2008-2020'!K209</f>
        <v>1024351</v>
      </c>
      <c r="K209" s="204">
        <f>'Bil 1 2008-2020'!L209</f>
        <v>33998</v>
      </c>
      <c r="L209" s="252">
        <v>103774</v>
      </c>
      <c r="M209" s="100">
        <f t="shared" si="31"/>
        <v>12555098.370021844</v>
      </c>
      <c r="N209" s="100">
        <f>'Bil 1 2008-2020'!N209</f>
        <v>-44909.37002184428</v>
      </c>
      <c r="O209" s="91">
        <f t="shared" si="32"/>
        <v>12510189</v>
      </c>
      <c r="P209" s="12">
        <f>'Bil 1 2008-2020'!P209</f>
        <v>-92357</v>
      </c>
      <c r="Q209" s="12">
        <f t="shared" si="33"/>
        <v>12417832</v>
      </c>
      <c r="R209" s="12">
        <f>'Bil 1 2008-2020'!R209</f>
        <v>-126644</v>
      </c>
      <c r="S209" s="12">
        <f t="shared" si="34"/>
        <v>12291188</v>
      </c>
      <c r="T209" s="12">
        <f>'Bil 1 2008-2020'!T209</f>
        <v>119853</v>
      </c>
      <c r="U209" s="12">
        <f t="shared" si="35"/>
        <v>12411041</v>
      </c>
      <c r="V209" s="12">
        <f>'Bil 1 2008-2020'!V209</f>
        <v>137197</v>
      </c>
      <c r="W209" s="12">
        <f t="shared" si="36"/>
        <v>12548238</v>
      </c>
      <c r="X209" s="2"/>
      <c r="Z209" s="2"/>
    </row>
    <row r="210" spans="1:26" ht="15">
      <c r="A210" s="10">
        <v>1864</v>
      </c>
      <c r="B210" s="11" t="s">
        <v>413</v>
      </c>
      <c r="C210" s="92">
        <v>6898547.9696688615</v>
      </c>
      <c r="D210" s="92">
        <v>422129</v>
      </c>
      <c r="E210" s="91">
        <f t="shared" si="28"/>
        <v>7320676.9696688615</v>
      </c>
      <c r="F210" s="92">
        <v>356120</v>
      </c>
      <c r="G210" s="91">
        <f t="shared" si="29"/>
        <v>7676796.9696688615</v>
      </c>
      <c r="H210" s="92">
        <v>-18604</v>
      </c>
      <c r="I210" s="91">
        <f t="shared" si="30"/>
        <v>7658192.9696688615</v>
      </c>
      <c r="J210" s="91">
        <f>'Bil 1 2008-2020'!K210</f>
        <v>777940</v>
      </c>
      <c r="K210" s="204">
        <f>'Bil 1 2008-2020'!L210</f>
        <v>26769</v>
      </c>
      <c r="L210" s="252">
        <v>69691</v>
      </c>
      <c r="M210" s="100">
        <f t="shared" si="31"/>
        <v>8462901.969668861</v>
      </c>
      <c r="N210" s="100">
        <f>'Bil 1 2008-2020'!N210</f>
        <v>-38205.96966886148</v>
      </c>
      <c r="O210" s="91">
        <f t="shared" si="32"/>
        <v>8424696</v>
      </c>
      <c r="P210" s="12">
        <f>'Bil 1 2008-2020'!P210</f>
        <v>50468</v>
      </c>
      <c r="Q210" s="12">
        <f t="shared" si="33"/>
        <v>8475164</v>
      </c>
      <c r="R210" s="12">
        <f>'Bil 1 2008-2020'!R210</f>
        <v>282692</v>
      </c>
      <c r="S210" s="12">
        <f t="shared" si="34"/>
        <v>8757856</v>
      </c>
      <c r="T210" s="12">
        <f>'Bil 1 2008-2020'!T210</f>
        <v>55726</v>
      </c>
      <c r="U210" s="12">
        <f t="shared" si="35"/>
        <v>8813582</v>
      </c>
      <c r="V210" s="12">
        <f>'Bil 1 2008-2020'!V210</f>
        <v>86801</v>
      </c>
      <c r="W210" s="12">
        <f t="shared" si="36"/>
        <v>8900383</v>
      </c>
      <c r="X210" s="2"/>
      <c r="Z210" s="2"/>
    </row>
    <row r="211" spans="1:26" ht="15">
      <c r="A211" s="10">
        <v>1880</v>
      </c>
      <c r="B211" s="11" t="s">
        <v>415</v>
      </c>
      <c r="C211" s="92">
        <v>173066923.58267486</v>
      </c>
      <c r="D211" s="92">
        <v>15433973</v>
      </c>
      <c r="E211" s="91">
        <f t="shared" si="28"/>
        <v>188500896.58267486</v>
      </c>
      <c r="F211" s="92">
        <v>3875644</v>
      </c>
      <c r="G211" s="91">
        <f t="shared" si="29"/>
        <v>192376540.58267486</v>
      </c>
      <c r="H211" s="92">
        <v>2955109</v>
      </c>
      <c r="I211" s="91">
        <f t="shared" si="30"/>
        <v>195331649.58267486</v>
      </c>
      <c r="J211" s="91">
        <f>'Bil 1 2008-2020'!K211</f>
        <v>11402422</v>
      </c>
      <c r="K211" s="204">
        <f>'Bil 1 2008-2020'!L211</f>
        <v>-112687</v>
      </c>
      <c r="L211" s="252">
        <v>-181126</v>
      </c>
      <c r="M211" s="100">
        <f t="shared" si="31"/>
        <v>206621384.58267486</v>
      </c>
      <c r="N211" s="100">
        <f>'Bil 1 2008-2020'!N211</f>
        <v>-2563570.582674861</v>
      </c>
      <c r="O211" s="91">
        <f t="shared" si="32"/>
        <v>204057814</v>
      </c>
      <c r="P211" s="12">
        <f>'Bil 1 2008-2020'!P211</f>
        <v>2126715</v>
      </c>
      <c r="Q211" s="12">
        <f t="shared" si="33"/>
        <v>206184529</v>
      </c>
      <c r="R211" s="12">
        <f>'Bil 1 2008-2020'!R211</f>
        <v>7168077</v>
      </c>
      <c r="S211" s="12">
        <f t="shared" si="34"/>
        <v>213352606</v>
      </c>
      <c r="T211" s="12">
        <f>'Bil 1 2008-2020'!T211</f>
        <v>6287812</v>
      </c>
      <c r="U211" s="12">
        <f t="shared" si="35"/>
        <v>219640418</v>
      </c>
      <c r="V211" s="12">
        <f>'Bil 1 2008-2020'!V211</f>
        <v>8768312</v>
      </c>
      <c r="W211" s="12">
        <f t="shared" si="36"/>
        <v>228408730</v>
      </c>
      <c r="X211" s="2"/>
      <c r="Z211" s="2"/>
    </row>
    <row r="212" spans="1:26" ht="15">
      <c r="A212" s="10">
        <v>1881</v>
      </c>
      <c r="B212" s="11" t="s">
        <v>417</v>
      </c>
      <c r="C212" s="92">
        <v>26265503.903007332</v>
      </c>
      <c r="D212" s="92">
        <v>5062540</v>
      </c>
      <c r="E212" s="91">
        <f t="shared" si="28"/>
        <v>31328043.903007332</v>
      </c>
      <c r="F212" s="92">
        <v>890189</v>
      </c>
      <c r="G212" s="91">
        <f t="shared" si="29"/>
        <v>32218232.903007332</v>
      </c>
      <c r="H212" s="92">
        <v>525114</v>
      </c>
      <c r="I212" s="91">
        <f t="shared" si="30"/>
        <v>32743346.903007332</v>
      </c>
      <c r="J212" s="91">
        <f>'Bil 1 2008-2020'!K212</f>
        <v>1672307</v>
      </c>
      <c r="K212" s="204">
        <f>'Bil 1 2008-2020'!L212</f>
        <v>30642</v>
      </c>
      <c r="L212" s="252">
        <v>39108</v>
      </c>
      <c r="M212" s="100">
        <f t="shared" si="31"/>
        <v>34446295.90300733</v>
      </c>
      <c r="N212" s="100">
        <f>'Bil 1 2008-2020'!N212</f>
        <v>44943.09699267149</v>
      </c>
      <c r="O212" s="91">
        <f t="shared" si="32"/>
        <v>34491239</v>
      </c>
      <c r="P212" s="12">
        <f>'Bil 1 2008-2020'!P212</f>
        <v>102790</v>
      </c>
      <c r="Q212" s="12">
        <f t="shared" si="33"/>
        <v>34594029</v>
      </c>
      <c r="R212" s="12">
        <f>'Bil 1 2008-2020'!R212</f>
        <v>1270735</v>
      </c>
      <c r="S212" s="12">
        <f t="shared" si="34"/>
        <v>35864764</v>
      </c>
      <c r="T212" s="12">
        <f>'Bil 1 2008-2020'!T212</f>
        <v>844719</v>
      </c>
      <c r="U212" s="12">
        <f t="shared" si="35"/>
        <v>36709483</v>
      </c>
      <c r="V212" s="12">
        <f>'Bil 1 2008-2020'!V212</f>
        <v>1191423</v>
      </c>
      <c r="W212" s="12">
        <f t="shared" si="36"/>
        <v>37900906</v>
      </c>
      <c r="X212" s="2"/>
      <c r="Z212" s="2"/>
    </row>
    <row r="213" spans="1:26" ht="15">
      <c r="A213" s="10">
        <v>1882</v>
      </c>
      <c r="B213" s="11" t="s">
        <v>419</v>
      </c>
      <c r="C213" s="92">
        <v>15152357.674519202</v>
      </c>
      <c r="D213" s="92">
        <v>4234537</v>
      </c>
      <c r="E213" s="91">
        <f t="shared" si="28"/>
        <v>19386894.674519204</v>
      </c>
      <c r="F213" s="92">
        <v>729433</v>
      </c>
      <c r="G213" s="91">
        <f t="shared" si="29"/>
        <v>20116327.674519204</v>
      </c>
      <c r="H213" s="92">
        <v>1063058</v>
      </c>
      <c r="I213" s="91">
        <f t="shared" si="30"/>
        <v>21179385.674519204</v>
      </c>
      <c r="J213" s="91">
        <f>'Bil 1 2008-2020'!K213</f>
        <v>2106869</v>
      </c>
      <c r="K213" s="204">
        <f>'Bil 1 2008-2020'!L213</f>
        <v>61332</v>
      </c>
      <c r="L213" s="252">
        <v>210091</v>
      </c>
      <c r="M213" s="100">
        <f t="shared" si="31"/>
        <v>23347586.674519204</v>
      </c>
      <c r="N213" s="100">
        <f>'Bil 1 2008-2020'!N213</f>
        <v>2922.3254807963967</v>
      </c>
      <c r="O213" s="91">
        <f t="shared" si="32"/>
        <v>23350509</v>
      </c>
      <c r="P213" s="12">
        <f>'Bil 1 2008-2020'!P213</f>
        <v>150557</v>
      </c>
      <c r="Q213" s="12">
        <f t="shared" si="33"/>
        <v>23501066</v>
      </c>
      <c r="R213" s="12">
        <f>'Bil 1 2008-2020'!R213</f>
        <v>845755</v>
      </c>
      <c r="S213" s="12">
        <f t="shared" si="34"/>
        <v>24346821</v>
      </c>
      <c r="T213" s="12">
        <f>'Bil 1 2008-2020'!T213</f>
        <v>380755</v>
      </c>
      <c r="U213" s="12">
        <f t="shared" si="35"/>
        <v>24727576</v>
      </c>
      <c r="V213" s="12">
        <f>'Bil 1 2008-2020'!V213</f>
        <v>444619</v>
      </c>
      <c r="W213" s="12">
        <f t="shared" si="36"/>
        <v>25172195</v>
      </c>
      <c r="X213" s="2"/>
      <c r="Z213" s="2"/>
    </row>
    <row r="214" spans="1:26" ht="15">
      <c r="A214" s="10">
        <v>1883</v>
      </c>
      <c r="B214" s="11" t="s">
        <v>421</v>
      </c>
      <c r="C214" s="92">
        <v>39844695.01433548</v>
      </c>
      <c r="D214" s="92">
        <v>4478155</v>
      </c>
      <c r="E214" s="91">
        <f t="shared" si="28"/>
        <v>44322850.01433548</v>
      </c>
      <c r="F214" s="92">
        <v>543914</v>
      </c>
      <c r="G214" s="91">
        <f t="shared" si="29"/>
        <v>44866764.01433548</v>
      </c>
      <c r="H214" s="92">
        <v>239613</v>
      </c>
      <c r="I214" s="91">
        <f t="shared" si="30"/>
        <v>45106377.01433548</v>
      </c>
      <c r="J214" s="91">
        <f>'Bil 1 2008-2020'!K214</f>
        <v>2707918</v>
      </c>
      <c r="K214" s="204">
        <f>'Bil 1 2008-2020'!L214</f>
        <v>-9553</v>
      </c>
      <c r="L214" s="252">
        <v>-4083</v>
      </c>
      <c r="M214" s="100">
        <f t="shared" si="31"/>
        <v>47804742.01433548</v>
      </c>
      <c r="N214" s="100">
        <f>'Bil 1 2008-2020'!N214</f>
        <v>-1174568.0143354833</v>
      </c>
      <c r="O214" s="91">
        <f t="shared" si="32"/>
        <v>46630174</v>
      </c>
      <c r="P214" s="12">
        <f>'Bil 1 2008-2020'!P214</f>
        <v>119610</v>
      </c>
      <c r="Q214" s="12">
        <f t="shared" si="33"/>
        <v>46749784</v>
      </c>
      <c r="R214" s="12">
        <f>'Bil 1 2008-2020'!R214</f>
        <v>-591312</v>
      </c>
      <c r="S214" s="12">
        <f t="shared" si="34"/>
        <v>46158472</v>
      </c>
      <c r="T214" s="12">
        <f>'Bil 1 2008-2020'!T214</f>
        <v>937353</v>
      </c>
      <c r="U214" s="12">
        <f t="shared" si="35"/>
        <v>47095825</v>
      </c>
      <c r="V214" s="12">
        <f>'Bil 1 2008-2020'!V214</f>
        <v>517672</v>
      </c>
      <c r="W214" s="12">
        <f t="shared" si="36"/>
        <v>47613497</v>
      </c>
      <c r="X214" s="2"/>
      <c r="Z214" s="2"/>
    </row>
    <row r="215" spans="1:26" ht="15">
      <c r="A215" s="10">
        <v>1884</v>
      </c>
      <c r="B215" s="11" t="s">
        <v>423</v>
      </c>
      <c r="C215" s="92">
        <v>13890104.097634492</v>
      </c>
      <c r="D215" s="92">
        <v>2455663</v>
      </c>
      <c r="E215" s="91">
        <f t="shared" si="28"/>
        <v>16345767.097634492</v>
      </c>
      <c r="F215" s="92">
        <v>526760</v>
      </c>
      <c r="G215" s="91">
        <f t="shared" si="29"/>
        <v>16872527.097634494</v>
      </c>
      <c r="H215" s="92">
        <v>-37483</v>
      </c>
      <c r="I215" s="91">
        <f t="shared" si="30"/>
        <v>16835044.097634494</v>
      </c>
      <c r="J215" s="91">
        <f>'Bil 1 2008-2020'!K215</f>
        <v>1545638</v>
      </c>
      <c r="K215" s="204">
        <f>'Bil 1 2008-2020'!L215</f>
        <v>23391</v>
      </c>
      <c r="L215" s="252">
        <v>42972</v>
      </c>
      <c r="M215" s="100">
        <f t="shared" si="31"/>
        <v>18404073.097634494</v>
      </c>
      <c r="N215" s="100">
        <f>'Bil 1 2008-2020'!N215</f>
        <v>82179.9023655057</v>
      </c>
      <c r="O215" s="91">
        <f t="shared" si="32"/>
        <v>18486253</v>
      </c>
      <c r="P215" s="12">
        <f>'Bil 1 2008-2020'!P215</f>
        <v>147676</v>
      </c>
      <c r="Q215" s="12">
        <f t="shared" si="33"/>
        <v>18633929</v>
      </c>
      <c r="R215" s="12">
        <f>'Bil 1 2008-2020'!R215</f>
        <v>1305178</v>
      </c>
      <c r="S215" s="12">
        <f t="shared" si="34"/>
        <v>19939107</v>
      </c>
      <c r="T215" s="12">
        <f>'Bil 1 2008-2020'!T215</f>
        <v>344166</v>
      </c>
      <c r="U215" s="12">
        <f t="shared" si="35"/>
        <v>20283273</v>
      </c>
      <c r="V215" s="12">
        <f>'Bil 1 2008-2020'!V215</f>
        <v>534319</v>
      </c>
      <c r="W215" s="12">
        <f t="shared" si="36"/>
        <v>20817592</v>
      </c>
      <c r="X215" s="2"/>
      <c r="Z215" s="2"/>
    </row>
    <row r="216" spans="1:26" ht="15">
      <c r="A216" s="10">
        <v>1885</v>
      </c>
      <c r="B216" s="11" t="s">
        <v>425</v>
      </c>
      <c r="C216" s="92">
        <v>30659475.038541794</v>
      </c>
      <c r="D216" s="92">
        <v>4624730</v>
      </c>
      <c r="E216" s="91">
        <f t="shared" si="28"/>
        <v>35284205.038541794</v>
      </c>
      <c r="F216" s="92">
        <v>995321</v>
      </c>
      <c r="G216" s="91">
        <f t="shared" si="29"/>
        <v>36279526.038541794</v>
      </c>
      <c r="H216" s="92">
        <v>801097</v>
      </c>
      <c r="I216" s="91">
        <f t="shared" si="30"/>
        <v>37080623.038541794</v>
      </c>
      <c r="J216" s="91">
        <f>'Bil 1 2008-2020'!K216</f>
        <v>2586603</v>
      </c>
      <c r="K216" s="204">
        <f>'Bil 1 2008-2020'!L216</f>
        <v>49733</v>
      </c>
      <c r="L216" s="252">
        <v>113974</v>
      </c>
      <c r="M216" s="100">
        <f t="shared" si="31"/>
        <v>39716959.038541794</v>
      </c>
      <c r="N216" s="100">
        <f>'Bil 1 2008-2020'!N216</f>
        <v>-254288.03854179382</v>
      </c>
      <c r="O216" s="91">
        <f t="shared" si="32"/>
        <v>39462671</v>
      </c>
      <c r="P216" s="12">
        <f>'Bil 1 2008-2020'!P216</f>
        <v>-240336</v>
      </c>
      <c r="Q216" s="12">
        <f t="shared" si="33"/>
        <v>39222335</v>
      </c>
      <c r="R216" s="12">
        <f>'Bil 1 2008-2020'!R216</f>
        <v>2279725</v>
      </c>
      <c r="S216" s="12">
        <f t="shared" si="34"/>
        <v>41502060</v>
      </c>
      <c r="T216" s="12">
        <f>'Bil 1 2008-2020'!T216</f>
        <v>617668</v>
      </c>
      <c r="U216" s="12">
        <f t="shared" si="35"/>
        <v>42119728</v>
      </c>
      <c r="V216" s="12">
        <f>'Bil 1 2008-2020'!V216</f>
        <v>1495159</v>
      </c>
      <c r="W216" s="12">
        <f t="shared" si="36"/>
        <v>43614887</v>
      </c>
      <c r="X216" s="2"/>
      <c r="Z216" s="2"/>
    </row>
    <row r="217" spans="1:26" ht="15">
      <c r="A217" s="10">
        <v>1904</v>
      </c>
      <c r="B217" s="11" t="s">
        <v>427</v>
      </c>
      <c r="C217" s="92">
        <v>6256791.677421161</v>
      </c>
      <c r="D217" s="92">
        <v>745986</v>
      </c>
      <c r="E217" s="91">
        <f t="shared" si="28"/>
        <v>7002777.677421161</v>
      </c>
      <c r="F217" s="92">
        <v>359810</v>
      </c>
      <c r="G217" s="91">
        <f t="shared" si="29"/>
        <v>7362587.677421161</v>
      </c>
      <c r="H217" s="92">
        <v>110868</v>
      </c>
      <c r="I217" s="91">
        <f t="shared" si="30"/>
        <v>7473455.677421161</v>
      </c>
      <c r="J217" s="91">
        <f>'Bil 1 2008-2020'!K217</f>
        <v>728103</v>
      </c>
      <c r="K217" s="204">
        <f>'Bil 1 2008-2020'!L217</f>
        <v>11249</v>
      </c>
      <c r="L217" s="252">
        <v>19060</v>
      </c>
      <c r="M217" s="100">
        <f t="shared" si="31"/>
        <v>8212807.677421161</v>
      </c>
      <c r="N217" s="100">
        <f>'Bil 1 2008-2020'!N217</f>
        <v>27945.322578839026</v>
      </c>
      <c r="O217" s="91">
        <f t="shared" si="32"/>
        <v>8240753</v>
      </c>
      <c r="P217" s="12">
        <f>'Bil 1 2008-2020'!P217</f>
        <v>-34990</v>
      </c>
      <c r="Q217" s="12">
        <f t="shared" si="33"/>
        <v>8205763</v>
      </c>
      <c r="R217" s="12">
        <f>'Bil 1 2008-2020'!R217</f>
        <v>488360</v>
      </c>
      <c r="S217" s="12">
        <f t="shared" si="34"/>
        <v>8694123</v>
      </c>
      <c r="T217" s="12">
        <f>'Bil 1 2008-2020'!T217</f>
        <v>98847</v>
      </c>
      <c r="U217" s="12">
        <f t="shared" si="35"/>
        <v>8792970</v>
      </c>
      <c r="V217" s="12">
        <f>'Bil 1 2008-2020'!V217</f>
        <v>150343</v>
      </c>
      <c r="W217" s="12">
        <f t="shared" si="36"/>
        <v>8943313</v>
      </c>
      <c r="X217" s="2"/>
      <c r="Z217" s="2"/>
    </row>
    <row r="218" spans="1:26" ht="15">
      <c r="A218" s="10">
        <v>1907</v>
      </c>
      <c r="B218" s="11" t="s">
        <v>429</v>
      </c>
      <c r="C218" s="92">
        <v>13417091.178296642</v>
      </c>
      <c r="D218" s="92">
        <v>3202291</v>
      </c>
      <c r="E218" s="91">
        <f t="shared" si="28"/>
        <v>16619382.178296642</v>
      </c>
      <c r="F218" s="92">
        <v>425070</v>
      </c>
      <c r="G218" s="91">
        <f t="shared" si="29"/>
        <v>17044452.17829664</v>
      </c>
      <c r="H218" s="92">
        <v>107264</v>
      </c>
      <c r="I218" s="91">
        <f t="shared" si="30"/>
        <v>17151716.17829664</v>
      </c>
      <c r="J218" s="91">
        <f>'Bil 1 2008-2020'!K218</f>
        <v>917714</v>
      </c>
      <c r="K218" s="204">
        <f>'Bil 1 2008-2020'!L218</f>
        <v>16498</v>
      </c>
      <c r="L218" s="252">
        <v>108116</v>
      </c>
      <c r="M218" s="100">
        <f t="shared" si="31"/>
        <v>18085928.17829664</v>
      </c>
      <c r="N218" s="100">
        <f>'Bil 1 2008-2020'!N218</f>
        <v>50442.821703359485</v>
      </c>
      <c r="O218" s="91">
        <f t="shared" si="32"/>
        <v>18136371</v>
      </c>
      <c r="P218" s="12">
        <f>'Bil 1 2008-2020'!P218</f>
        <v>-8121</v>
      </c>
      <c r="Q218" s="12">
        <f t="shared" si="33"/>
        <v>18128250</v>
      </c>
      <c r="R218" s="12">
        <f>'Bil 1 2008-2020'!R218</f>
        <v>-1020650</v>
      </c>
      <c r="S218" s="12">
        <f t="shared" si="34"/>
        <v>17107600</v>
      </c>
      <c r="T218" s="12">
        <f>'Bil 1 2008-2020'!T218</f>
        <v>138115</v>
      </c>
      <c r="U218" s="12">
        <f t="shared" si="35"/>
        <v>17245715</v>
      </c>
      <c r="V218" s="12">
        <f>'Bil 1 2008-2020'!V218</f>
        <v>81188</v>
      </c>
      <c r="W218" s="12">
        <f t="shared" si="36"/>
        <v>17326903</v>
      </c>
      <c r="X218" s="2"/>
      <c r="Z218" s="2"/>
    </row>
    <row r="219" spans="1:26" ht="15">
      <c r="A219" s="10">
        <v>1960</v>
      </c>
      <c r="B219" s="11" t="s">
        <v>431</v>
      </c>
      <c r="C219" s="92">
        <v>10945731.543553945</v>
      </c>
      <c r="D219" s="92">
        <v>1961329</v>
      </c>
      <c r="E219" s="91">
        <f t="shared" si="28"/>
        <v>12907060.543553945</v>
      </c>
      <c r="F219" s="92">
        <v>250675</v>
      </c>
      <c r="G219" s="91">
        <f t="shared" si="29"/>
        <v>13157735.543553945</v>
      </c>
      <c r="H219" s="92">
        <v>288621</v>
      </c>
      <c r="I219" s="91">
        <f t="shared" si="30"/>
        <v>13446356.543553945</v>
      </c>
      <c r="J219" s="91">
        <f>'Bil 1 2008-2020'!K219</f>
        <v>340848</v>
      </c>
      <c r="K219" s="204">
        <f>'Bil 1 2008-2020'!L219</f>
        <v>23512</v>
      </c>
      <c r="L219" s="252">
        <v>31957</v>
      </c>
      <c r="M219" s="100">
        <f t="shared" si="31"/>
        <v>13810716.543553945</v>
      </c>
      <c r="N219" s="100">
        <f>'Bil 1 2008-2020'!N219</f>
        <v>-71373.54355394468</v>
      </c>
      <c r="O219" s="91">
        <f t="shared" si="32"/>
        <v>13739343</v>
      </c>
      <c r="P219" s="12">
        <f>'Bil 1 2008-2020'!P219</f>
        <v>-155374</v>
      </c>
      <c r="Q219" s="12">
        <f t="shared" si="33"/>
        <v>13583969</v>
      </c>
      <c r="R219" s="12">
        <f>'Bil 1 2008-2020'!R219</f>
        <v>128876</v>
      </c>
      <c r="S219" s="12">
        <f t="shared" si="34"/>
        <v>13712845</v>
      </c>
      <c r="T219" s="12">
        <f>'Bil 1 2008-2020'!T219</f>
        <v>178360</v>
      </c>
      <c r="U219" s="12">
        <f t="shared" si="35"/>
        <v>13891205</v>
      </c>
      <c r="V219" s="12">
        <f>'Bil 1 2008-2020'!V219</f>
        <v>275633</v>
      </c>
      <c r="W219" s="12">
        <f t="shared" si="36"/>
        <v>14166838</v>
      </c>
      <c r="X219" s="2"/>
      <c r="Z219" s="2"/>
    </row>
    <row r="220" spans="1:26" ht="15">
      <c r="A220" s="10">
        <v>1961</v>
      </c>
      <c r="B220" s="11" t="s">
        <v>433</v>
      </c>
      <c r="C220" s="92">
        <v>20008712.22558617</v>
      </c>
      <c r="D220" s="92">
        <v>3795179</v>
      </c>
      <c r="E220" s="91">
        <f t="shared" si="28"/>
        <v>23803891.22558617</v>
      </c>
      <c r="F220" s="92">
        <v>1038139</v>
      </c>
      <c r="G220" s="91">
        <f t="shared" si="29"/>
        <v>24842030.22558617</v>
      </c>
      <c r="H220" s="92">
        <v>276357</v>
      </c>
      <c r="I220" s="91">
        <f t="shared" si="30"/>
        <v>25118387.22558617</v>
      </c>
      <c r="J220" s="91">
        <f>'Bil 1 2008-2020'!K220</f>
        <v>439560</v>
      </c>
      <c r="K220" s="204">
        <f>'Bil 1 2008-2020'!L220</f>
        <v>62357</v>
      </c>
      <c r="L220" s="252">
        <v>145065</v>
      </c>
      <c r="M220" s="100">
        <f t="shared" si="31"/>
        <v>25620304.22558617</v>
      </c>
      <c r="N220" s="100">
        <f>'Bil 1 2008-2020'!N220</f>
        <v>504461.77441383153</v>
      </c>
      <c r="O220" s="91">
        <f t="shared" si="32"/>
        <v>26124766</v>
      </c>
      <c r="P220" s="12">
        <f>'Bil 1 2008-2020'!P220</f>
        <v>-13916</v>
      </c>
      <c r="Q220" s="12">
        <f t="shared" si="33"/>
        <v>26110850</v>
      </c>
      <c r="R220" s="12">
        <f>'Bil 1 2008-2020'!R220</f>
        <v>-424506</v>
      </c>
      <c r="S220" s="12">
        <f t="shared" si="34"/>
        <v>25686344</v>
      </c>
      <c r="T220" s="12">
        <f>'Bil 1 2008-2020'!T220</f>
        <v>329388</v>
      </c>
      <c r="U220" s="12">
        <f t="shared" si="35"/>
        <v>26015732</v>
      </c>
      <c r="V220" s="12">
        <f>'Bil 1 2008-2020'!V220</f>
        <v>671357</v>
      </c>
      <c r="W220" s="12">
        <f t="shared" si="36"/>
        <v>26687089</v>
      </c>
      <c r="X220" s="2"/>
      <c r="Z220" s="2"/>
    </row>
    <row r="221" spans="1:26" ht="15">
      <c r="A221" s="10">
        <v>1962</v>
      </c>
      <c r="B221" s="11" t="s">
        <v>435</v>
      </c>
      <c r="C221" s="92">
        <v>7693103.379118396</v>
      </c>
      <c r="D221" s="92">
        <v>856101</v>
      </c>
      <c r="E221" s="91">
        <f t="shared" si="28"/>
        <v>8549204.379118396</v>
      </c>
      <c r="F221" s="92">
        <v>23740</v>
      </c>
      <c r="G221" s="91">
        <f t="shared" si="29"/>
        <v>8572944.379118396</v>
      </c>
      <c r="H221" s="92">
        <v>-22171</v>
      </c>
      <c r="I221" s="91">
        <f t="shared" si="30"/>
        <v>8550773.379118396</v>
      </c>
      <c r="J221" s="91">
        <f>'Bil 1 2008-2020'!K221</f>
        <v>-117736</v>
      </c>
      <c r="K221" s="204">
        <f>'Bil 1 2008-2020'!L221</f>
        <v>32892</v>
      </c>
      <c r="L221" s="252">
        <v>71415</v>
      </c>
      <c r="M221" s="100">
        <f t="shared" si="31"/>
        <v>8465929.379118396</v>
      </c>
      <c r="N221" s="100">
        <f>'Bil 1 2008-2020'!N221</f>
        <v>72181.62088160403</v>
      </c>
      <c r="O221" s="91">
        <f t="shared" si="32"/>
        <v>8538111</v>
      </c>
      <c r="P221" s="12">
        <f>'Bil 1 2008-2020'!P221</f>
        <v>-120145</v>
      </c>
      <c r="Q221" s="12">
        <f t="shared" si="33"/>
        <v>8417966</v>
      </c>
      <c r="R221" s="12">
        <f>'Bil 1 2008-2020'!R221</f>
        <v>275635</v>
      </c>
      <c r="S221" s="12">
        <f t="shared" si="34"/>
        <v>8693601</v>
      </c>
      <c r="T221" s="12">
        <f>'Bil 1 2008-2020'!T221</f>
        <v>131695</v>
      </c>
      <c r="U221" s="12">
        <f t="shared" si="35"/>
        <v>8825296</v>
      </c>
      <c r="V221" s="12">
        <f>'Bil 1 2008-2020'!V221</f>
        <v>72832</v>
      </c>
      <c r="W221" s="12">
        <f t="shared" si="36"/>
        <v>8898128</v>
      </c>
      <c r="X221" s="2"/>
      <c r="Z221" s="2"/>
    </row>
    <row r="222" spans="1:26" ht="15">
      <c r="A222" s="10">
        <v>1980</v>
      </c>
      <c r="B222" s="11" t="s">
        <v>437</v>
      </c>
      <c r="C222" s="92">
        <v>177619008.58731383</v>
      </c>
      <c r="D222" s="92">
        <v>15773089</v>
      </c>
      <c r="E222" s="91">
        <f t="shared" si="28"/>
        <v>193392097.58731383</v>
      </c>
      <c r="F222" s="92">
        <v>2487969</v>
      </c>
      <c r="G222" s="91">
        <f t="shared" si="29"/>
        <v>195880066.58731383</v>
      </c>
      <c r="H222" s="92">
        <v>4010798</v>
      </c>
      <c r="I222" s="91">
        <f t="shared" si="30"/>
        <v>199890864.58731383</v>
      </c>
      <c r="J222" s="91">
        <f>'Bil 1 2008-2020'!K222</f>
        <v>12290193</v>
      </c>
      <c r="K222" s="204">
        <f>'Bil 1 2008-2020'!L222</f>
        <v>26820</v>
      </c>
      <c r="L222" s="252">
        <v>-114783</v>
      </c>
      <c r="M222" s="100">
        <f t="shared" si="31"/>
        <v>212207877.58731383</v>
      </c>
      <c r="N222" s="100">
        <f>'Bil 1 2008-2020'!N222</f>
        <v>-2384581.587313831</v>
      </c>
      <c r="O222" s="91">
        <f t="shared" si="32"/>
        <v>209823296</v>
      </c>
      <c r="P222" s="12">
        <f>'Bil 1 2008-2020'!P222</f>
        <v>2158739</v>
      </c>
      <c r="Q222" s="12">
        <f t="shared" si="33"/>
        <v>211982035</v>
      </c>
      <c r="R222" s="12">
        <f>'Bil 1 2008-2020'!R222</f>
        <v>4908036</v>
      </c>
      <c r="S222" s="12">
        <f t="shared" si="34"/>
        <v>216890071</v>
      </c>
      <c r="T222" s="12">
        <f>'Bil 1 2008-2020'!T222</f>
        <v>6776677</v>
      </c>
      <c r="U222" s="12">
        <f t="shared" si="35"/>
        <v>223666748</v>
      </c>
      <c r="V222" s="12">
        <f>'Bil 1 2008-2020'!V222</f>
        <v>8632361</v>
      </c>
      <c r="W222" s="12">
        <f t="shared" si="36"/>
        <v>232299109</v>
      </c>
      <c r="X222" s="2"/>
      <c r="Z222" s="2"/>
    </row>
    <row r="223" spans="1:26" ht="15">
      <c r="A223" s="10">
        <v>1981</v>
      </c>
      <c r="B223" s="11" t="s">
        <v>439</v>
      </c>
      <c r="C223" s="92">
        <v>28436580.05524903</v>
      </c>
      <c r="D223" s="92">
        <v>5621285</v>
      </c>
      <c r="E223" s="91">
        <f t="shared" si="28"/>
        <v>34057865.055249035</v>
      </c>
      <c r="F223" s="92">
        <v>1205698</v>
      </c>
      <c r="G223" s="91">
        <f t="shared" si="29"/>
        <v>35263563.055249035</v>
      </c>
      <c r="H223" s="92">
        <v>779864</v>
      </c>
      <c r="I223" s="91">
        <f t="shared" si="30"/>
        <v>36043427.055249035</v>
      </c>
      <c r="J223" s="91">
        <f>'Bil 1 2008-2020'!K223</f>
        <v>1466087</v>
      </c>
      <c r="K223" s="204">
        <f>'Bil 1 2008-2020'!L223</f>
        <v>75153</v>
      </c>
      <c r="L223" s="252">
        <v>176529</v>
      </c>
      <c r="M223" s="100">
        <f t="shared" si="31"/>
        <v>37584667.055249035</v>
      </c>
      <c r="N223" s="100">
        <f>'Bil 1 2008-2020'!N223</f>
        <v>-699545.0552490354</v>
      </c>
      <c r="O223" s="91">
        <f t="shared" si="32"/>
        <v>36885122</v>
      </c>
      <c r="P223" s="12">
        <f>'Bil 1 2008-2020'!P223</f>
        <v>-563724</v>
      </c>
      <c r="Q223" s="12">
        <f t="shared" si="33"/>
        <v>36321398</v>
      </c>
      <c r="R223" s="12">
        <f>'Bil 1 2008-2020'!R223</f>
        <v>1491064</v>
      </c>
      <c r="S223" s="12">
        <f t="shared" si="34"/>
        <v>37812462</v>
      </c>
      <c r="T223" s="12">
        <f>'Bil 1 2008-2020'!T223</f>
        <v>460903</v>
      </c>
      <c r="U223" s="12">
        <f t="shared" si="35"/>
        <v>38273365</v>
      </c>
      <c r="V223" s="12">
        <f>'Bil 1 2008-2020'!V223</f>
        <v>1382362</v>
      </c>
      <c r="W223" s="12">
        <f t="shared" si="36"/>
        <v>39655727</v>
      </c>
      <c r="X223" s="2"/>
      <c r="Z223" s="2"/>
    </row>
    <row r="224" spans="1:26" ht="15">
      <c r="A224" s="10">
        <v>1982</v>
      </c>
      <c r="B224" s="11" t="s">
        <v>441</v>
      </c>
      <c r="C224" s="92">
        <v>16174118.727807984</v>
      </c>
      <c r="D224" s="92">
        <v>2286598</v>
      </c>
      <c r="E224" s="91">
        <f t="shared" si="28"/>
        <v>18460716.727807984</v>
      </c>
      <c r="F224" s="92">
        <v>475617</v>
      </c>
      <c r="G224" s="91">
        <f t="shared" si="29"/>
        <v>18936333.727807984</v>
      </c>
      <c r="H224" s="92">
        <v>98581</v>
      </c>
      <c r="I224" s="91">
        <f t="shared" si="30"/>
        <v>19034914.727807984</v>
      </c>
      <c r="J224" s="91">
        <f>'Bil 1 2008-2020'!K224</f>
        <v>589839</v>
      </c>
      <c r="K224" s="204">
        <f>'Bil 1 2008-2020'!L224</f>
        <v>63564</v>
      </c>
      <c r="L224" s="252">
        <v>160924</v>
      </c>
      <c r="M224" s="100">
        <f t="shared" si="31"/>
        <v>19688317.727807984</v>
      </c>
      <c r="N224" s="100">
        <f>'Bil 1 2008-2020'!N224</f>
        <v>583395.2721920162</v>
      </c>
      <c r="O224" s="91">
        <f t="shared" si="32"/>
        <v>20271713</v>
      </c>
      <c r="P224" s="12">
        <f>'Bil 1 2008-2020'!P224</f>
        <v>-43383</v>
      </c>
      <c r="Q224" s="12">
        <f t="shared" si="33"/>
        <v>20228330</v>
      </c>
      <c r="R224" s="12">
        <f>'Bil 1 2008-2020'!R224</f>
        <v>-104395</v>
      </c>
      <c r="S224" s="12">
        <f t="shared" si="34"/>
        <v>20123935</v>
      </c>
      <c r="T224" s="12">
        <f>'Bil 1 2008-2020'!T224</f>
        <v>301063</v>
      </c>
      <c r="U224" s="12">
        <f t="shared" si="35"/>
        <v>20424998</v>
      </c>
      <c r="V224" s="12">
        <f>'Bil 1 2008-2020'!V224</f>
        <v>96646</v>
      </c>
      <c r="W224" s="12">
        <f t="shared" si="36"/>
        <v>20521644</v>
      </c>
      <c r="X224" s="2"/>
      <c r="Z224" s="2"/>
    </row>
    <row r="225" spans="1:26" ht="15">
      <c r="A225" s="10">
        <v>1983</v>
      </c>
      <c r="B225" s="11" t="s">
        <v>443</v>
      </c>
      <c r="C225" s="92">
        <v>32733556.968559723</v>
      </c>
      <c r="D225" s="92">
        <v>4536401</v>
      </c>
      <c r="E225" s="91">
        <f t="shared" si="28"/>
        <v>37269957.96855973</v>
      </c>
      <c r="F225" s="92">
        <v>1885216</v>
      </c>
      <c r="G225" s="91">
        <f t="shared" si="29"/>
        <v>39155173.96855973</v>
      </c>
      <c r="H225" s="92">
        <v>430726</v>
      </c>
      <c r="I225" s="91">
        <f t="shared" si="30"/>
        <v>39585899.96855973</v>
      </c>
      <c r="J225" s="91">
        <f>'Bil 1 2008-2020'!K225</f>
        <v>2138552</v>
      </c>
      <c r="K225" s="204">
        <f>'Bil 1 2008-2020'!L225</f>
        <v>87100</v>
      </c>
      <c r="L225" s="252">
        <v>219783</v>
      </c>
      <c r="M225" s="100">
        <f t="shared" si="31"/>
        <v>41811551.96855973</v>
      </c>
      <c r="N225" s="100">
        <f>'Bil 1 2008-2020'!N225</f>
        <v>-856151.9685597271</v>
      </c>
      <c r="O225" s="91">
        <f t="shared" si="32"/>
        <v>40955400</v>
      </c>
      <c r="P225" s="12">
        <f>'Bil 1 2008-2020'!P225</f>
        <v>-135190</v>
      </c>
      <c r="Q225" s="12">
        <f t="shared" si="33"/>
        <v>40820210</v>
      </c>
      <c r="R225" s="12">
        <f>'Bil 1 2008-2020'!R225</f>
        <v>1131108</v>
      </c>
      <c r="S225" s="12">
        <f t="shared" si="34"/>
        <v>41951318</v>
      </c>
      <c r="T225" s="12">
        <f>'Bil 1 2008-2020'!T225</f>
        <v>900555</v>
      </c>
      <c r="U225" s="12">
        <f t="shared" si="35"/>
        <v>42851873</v>
      </c>
      <c r="V225" s="12">
        <f>'Bil 1 2008-2020'!V225</f>
        <v>1085861</v>
      </c>
      <c r="W225" s="12">
        <f t="shared" si="36"/>
        <v>43937734</v>
      </c>
      <c r="X225" s="2"/>
      <c r="Z225" s="2"/>
    </row>
    <row r="226" spans="1:26" ht="15">
      <c r="A226" s="10">
        <v>1984</v>
      </c>
      <c r="B226" s="11" t="s">
        <v>445</v>
      </c>
      <c r="C226" s="92">
        <v>17740641.851120695</v>
      </c>
      <c r="D226" s="92">
        <v>3090591</v>
      </c>
      <c r="E226" s="91">
        <f t="shared" si="28"/>
        <v>20831232.851120695</v>
      </c>
      <c r="F226" s="92">
        <v>1058722</v>
      </c>
      <c r="G226" s="91">
        <f t="shared" si="29"/>
        <v>21889954.851120695</v>
      </c>
      <c r="H226" s="92">
        <v>-126094</v>
      </c>
      <c r="I226" s="91">
        <f t="shared" si="30"/>
        <v>21763860.851120695</v>
      </c>
      <c r="J226" s="91">
        <f>'Bil 1 2008-2020'!K226</f>
        <v>515507</v>
      </c>
      <c r="K226" s="204">
        <f>'Bil 1 2008-2020'!L226</f>
        <v>55357</v>
      </c>
      <c r="L226" s="252">
        <v>117292</v>
      </c>
      <c r="M226" s="100">
        <f t="shared" si="31"/>
        <v>22334724.851120695</v>
      </c>
      <c r="N226" s="100">
        <f>'Bil 1 2008-2020'!N226</f>
        <v>-476767.8511206955</v>
      </c>
      <c r="O226" s="91">
        <f t="shared" si="32"/>
        <v>21857957</v>
      </c>
      <c r="P226" s="12">
        <f>'Bil 1 2008-2020'!P226</f>
        <v>269517</v>
      </c>
      <c r="Q226" s="12">
        <f t="shared" si="33"/>
        <v>22127474</v>
      </c>
      <c r="R226" s="12">
        <f>'Bil 1 2008-2020'!R226</f>
        <v>-863254</v>
      </c>
      <c r="S226" s="12">
        <f t="shared" si="34"/>
        <v>21264220</v>
      </c>
      <c r="T226" s="12">
        <f>'Bil 1 2008-2020'!T226</f>
        <v>508144</v>
      </c>
      <c r="U226" s="12">
        <f t="shared" si="35"/>
        <v>21772364</v>
      </c>
      <c r="V226" s="12">
        <f>'Bil 1 2008-2020'!V226</f>
        <v>468159</v>
      </c>
      <c r="W226" s="12">
        <f t="shared" si="36"/>
        <v>22240523</v>
      </c>
      <c r="X226" s="2"/>
      <c r="Z226" s="2"/>
    </row>
    <row r="227" spans="1:26" ht="15">
      <c r="A227" s="10">
        <v>2021</v>
      </c>
      <c r="B227" s="11" t="s">
        <v>447</v>
      </c>
      <c r="C227" s="92">
        <v>9252983.062552765</v>
      </c>
      <c r="D227" s="92">
        <v>524107</v>
      </c>
      <c r="E227" s="91">
        <f t="shared" si="28"/>
        <v>9777090.062552765</v>
      </c>
      <c r="F227" s="92">
        <v>629144</v>
      </c>
      <c r="G227" s="91">
        <f t="shared" si="29"/>
        <v>10406234.062552765</v>
      </c>
      <c r="H227" s="92">
        <v>176230</v>
      </c>
      <c r="I227" s="91">
        <f t="shared" si="30"/>
        <v>10582464.062552765</v>
      </c>
      <c r="J227" s="91">
        <f>'Bil 1 2008-2020'!K227</f>
        <v>1632964</v>
      </c>
      <c r="K227" s="204">
        <f>'Bil 1 2008-2020'!L227</f>
        <v>28162</v>
      </c>
      <c r="L227" s="252">
        <v>93699</v>
      </c>
      <c r="M227" s="100">
        <f t="shared" si="31"/>
        <v>12243590.062552765</v>
      </c>
      <c r="N227" s="100">
        <f>'Bil 1 2008-2020'!N227</f>
        <v>-65823.06255276501</v>
      </c>
      <c r="O227" s="91">
        <f t="shared" si="32"/>
        <v>12177767</v>
      </c>
      <c r="P227" s="12">
        <f>'Bil 1 2008-2020'!P227</f>
        <v>206708</v>
      </c>
      <c r="Q227" s="12">
        <f t="shared" si="33"/>
        <v>12384475</v>
      </c>
      <c r="R227" s="12">
        <f>'Bil 1 2008-2020'!R227</f>
        <v>-491569</v>
      </c>
      <c r="S227" s="12">
        <f t="shared" si="34"/>
        <v>11892906</v>
      </c>
      <c r="T227" s="12">
        <f>'Bil 1 2008-2020'!T227</f>
        <v>54627</v>
      </c>
      <c r="U227" s="12">
        <f t="shared" si="35"/>
        <v>11947533</v>
      </c>
      <c r="V227" s="12">
        <f>'Bil 1 2008-2020'!V227</f>
        <v>191658</v>
      </c>
      <c r="W227" s="12">
        <f t="shared" si="36"/>
        <v>12139191</v>
      </c>
      <c r="X227" s="2"/>
      <c r="Z227" s="2"/>
    </row>
    <row r="228" spans="1:26" ht="15">
      <c r="A228" s="10">
        <v>2023</v>
      </c>
      <c r="B228" s="11" t="s">
        <v>449</v>
      </c>
      <c r="C228" s="92">
        <v>13844928.706461776</v>
      </c>
      <c r="D228" s="92">
        <v>7179593</v>
      </c>
      <c r="E228" s="91">
        <f t="shared" si="28"/>
        <v>21024521.706461776</v>
      </c>
      <c r="F228" s="92">
        <v>2087477</v>
      </c>
      <c r="G228" s="91">
        <f t="shared" si="29"/>
        <v>23111998.706461776</v>
      </c>
      <c r="H228" s="92">
        <v>798368</v>
      </c>
      <c r="I228" s="91">
        <f t="shared" si="30"/>
        <v>23910366.706461776</v>
      </c>
      <c r="J228" s="91">
        <f>'Bil 1 2008-2020'!K228</f>
        <v>5703848</v>
      </c>
      <c r="K228" s="204">
        <f>'Bil 1 2008-2020'!L228</f>
        <v>127959</v>
      </c>
      <c r="L228" s="252">
        <v>374995</v>
      </c>
      <c r="M228" s="100">
        <f t="shared" si="31"/>
        <v>29742173.706461776</v>
      </c>
      <c r="N228" s="100">
        <f>'Bil 1 2008-2020'!N228</f>
        <v>1037308.293538224</v>
      </c>
      <c r="O228" s="91">
        <f t="shared" si="32"/>
        <v>30779482</v>
      </c>
      <c r="P228" s="12">
        <f>'Bil 1 2008-2020'!P228</f>
        <v>1083766</v>
      </c>
      <c r="Q228" s="12">
        <f t="shared" si="33"/>
        <v>31863248</v>
      </c>
      <c r="R228" s="12">
        <f>'Bil 1 2008-2020'!R228</f>
        <v>265683</v>
      </c>
      <c r="S228" s="12">
        <f t="shared" si="34"/>
        <v>32128931</v>
      </c>
      <c r="T228" s="12">
        <f>'Bil 1 2008-2020'!T228</f>
        <v>1084280</v>
      </c>
      <c r="U228" s="12">
        <f t="shared" si="35"/>
        <v>33213211</v>
      </c>
      <c r="V228" s="12">
        <f>'Bil 1 2008-2020'!V228</f>
        <v>1810468</v>
      </c>
      <c r="W228" s="12">
        <f t="shared" si="36"/>
        <v>35023679</v>
      </c>
      <c r="X228" s="2"/>
      <c r="Z228" s="2"/>
    </row>
    <row r="229" spans="1:26" ht="15">
      <c r="A229" s="10">
        <v>2026</v>
      </c>
      <c r="B229" s="11" t="s">
        <v>451</v>
      </c>
      <c r="C229" s="92">
        <v>13381216.602953603</v>
      </c>
      <c r="D229" s="92">
        <v>2286950</v>
      </c>
      <c r="E229" s="91">
        <f t="shared" si="28"/>
        <v>15668166.602953603</v>
      </c>
      <c r="F229" s="92">
        <v>1240844</v>
      </c>
      <c r="G229" s="91">
        <f t="shared" si="29"/>
        <v>16909010.602953605</v>
      </c>
      <c r="H229" s="92">
        <v>168312</v>
      </c>
      <c r="I229" s="91">
        <f t="shared" si="30"/>
        <v>17077322.602953605</v>
      </c>
      <c r="J229" s="91">
        <f>'Bil 1 2008-2020'!K229</f>
        <v>3559513</v>
      </c>
      <c r="K229" s="204">
        <f>'Bil 1 2008-2020'!L229</f>
        <v>64459</v>
      </c>
      <c r="L229" s="252">
        <v>121516</v>
      </c>
      <c r="M229" s="100">
        <f t="shared" si="31"/>
        <v>20701294.602953605</v>
      </c>
      <c r="N229" s="100">
        <f>'Bil 1 2008-2020'!N229</f>
        <v>122906.39704639465</v>
      </c>
      <c r="O229" s="91">
        <f t="shared" si="32"/>
        <v>20824201</v>
      </c>
      <c r="P229" s="12">
        <f>'Bil 1 2008-2020'!P229</f>
        <v>151890</v>
      </c>
      <c r="Q229" s="12">
        <f t="shared" si="33"/>
        <v>20976091</v>
      </c>
      <c r="R229" s="12">
        <f>'Bil 1 2008-2020'!R229</f>
        <v>1748538</v>
      </c>
      <c r="S229" s="12">
        <f t="shared" si="34"/>
        <v>22724629</v>
      </c>
      <c r="T229" s="12">
        <f>'Bil 1 2008-2020'!T229</f>
        <v>165229</v>
      </c>
      <c r="U229" s="12">
        <f t="shared" si="35"/>
        <v>22889858</v>
      </c>
      <c r="V229" s="12">
        <f>'Bil 1 2008-2020'!V229</f>
        <v>270052</v>
      </c>
      <c r="W229" s="12">
        <f t="shared" si="36"/>
        <v>23159910</v>
      </c>
      <c r="X229" s="2"/>
      <c r="Z229" s="2"/>
    </row>
    <row r="230" spans="1:26" ht="15">
      <c r="A230" s="10">
        <v>2029</v>
      </c>
      <c r="B230" s="11" t="s">
        <v>453</v>
      </c>
      <c r="C230" s="92">
        <v>20421934.186018955</v>
      </c>
      <c r="D230" s="92">
        <v>5550184</v>
      </c>
      <c r="E230" s="91">
        <f t="shared" si="28"/>
        <v>25972118.186018955</v>
      </c>
      <c r="F230" s="92">
        <v>1938818</v>
      </c>
      <c r="G230" s="91">
        <f t="shared" si="29"/>
        <v>27910936.186018955</v>
      </c>
      <c r="H230" s="92">
        <v>1148808</v>
      </c>
      <c r="I230" s="91">
        <f t="shared" si="30"/>
        <v>29059744.186018955</v>
      </c>
      <c r="J230" s="91">
        <f>'Bil 1 2008-2020'!K230</f>
        <v>3318426</v>
      </c>
      <c r="K230" s="204">
        <f>'Bil 1 2008-2020'!L230</f>
        <v>139795</v>
      </c>
      <c r="L230" s="252">
        <v>395644</v>
      </c>
      <c r="M230" s="100">
        <f t="shared" si="31"/>
        <v>32517965.186018955</v>
      </c>
      <c r="N230" s="100">
        <f>'Bil 1 2008-2020'!N230</f>
        <v>649678.813981045</v>
      </c>
      <c r="O230" s="91">
        <f t="shared" si="32"/>
        <v>33167644</v>
      </c>
      <c r="P230" s="12">
        <f>'Bil 1 2008-2020'!P230</f>
        <v>755065</v>
      </c>
      <c r="Q230" s="12">
        <f t="shared" si="33"/>
        <v>33922709</v>
      </c>
      <c r="R230" s="12">
        <f>'Bil 1 2008-2020'!R230</f>
        <v>317928</v>
      </c>
      <c r="S230" s="12">
        <f t="shared" si="34"/>
        <v>34240637</v>
      </c>
      <c r="T230" s="12">
        <f>'Bil 1 2008-2020'!T230</f>
        <v>866941</v>
      </c>
      <c r="U230" s="12">
        <f t="shared" si="35"/>
        <v>35107578</v>
      </c>
      <c r="V230" s="12">
        <f>'Bil 1 2008-2020'!V230</f>
        <v>1495167</v>
      </c>
      <c r="W230" s="12">
        <f t="shared" si="36"/>
        <v>36602745</v>
      </c>
      <c r="X230" s="2"/>
      <c r="Z230" s="2"/>
    </row>
    <row r="231" spans="1:26" ht="15">
      <c r="A231" s="10">
        <v>2031</v>
      </c>
      <c r="B231" s="11" t="s">
        <v>455</v>
      </c>
      <c r="C231" s="92">
        <v>14465425.991098786</v>
      </c>
      <c r="D231" s="92">
        <v>4069475</v>
      </c>
      <c r="E231" s="91">
        <f t="shared" si="28"/>
        <v>18534900.991098784</v>
      </c>
      <c r="F231" s="92">
        <v>1079194</v>
      </c>
      <c r="G231" s="91">
        <f t="shared" si="29"/>
        <v>19614094.991098784</v>
      </c>
      <c r="H231" s="92">
        <v>908797</v>
      </c>
      <c r="I231" s="91">
        <f t="shared" si="30"/>
        <v>20522891.991098784</v>
      </c>
      <c r="J231" s="91">
        <f>'Bil 1 2008-2020'!K231</f>
        <v>3078010</v>
      </c>
      <c r="K231" s="204">
        <f>'Bil 1 2008-2020'!L231</f>
        <v>160662</v>
      </c>
      <c r="L231" s="252">
        <v>296780</v>
      </c>
      <c r="M231" s="100">
        <f t="shared" si="31"/>
        <v>23761563.991098784</v>
      </c>
      <c r="N231" s="100">
        <f>'Bil 1 2008-2020'!N231</f>
        <v>158868.0089012161</v>
      </c>
      <c r="O231" s="91">
        <f t="shared" si="32"/>
        <v>23920432</v>
      </c>
      <c r="P231" s="12">
        <f>'Bil 1 2008-2020'!P231</f>
        <v>358501</v>
      </c>
      <c r="Q231" s="12">
        <f t="shared" si="33"/>
        <v>24278933</v>
      </c>
      <c r="R231" s="12">
        <f>'Bil 1 2008-2020'!R231</f>
        <v>110168</v>
      </c>
      <c r="S231" s="12">
        <f t="shared" si="34"/>
        <v>24389101</v>
      </c>
      <c r="T231" s="12">
        <f>'Bil 1 2008-2020'!T231</f>
        <v>428174</v>
      </c>
      <c r="U231" s="12">
        <f t="shared" si="35"/>
        <v>24817275</v>
      </c>
      <c r="V231" s="12">
        <f>'Bil 1 2008-2020'!V231</f>
        <v>512761</v>
      </c>
      <c r="W231" s="12">
        <f t="shared" si="36"/>
        <v>25330036</v>
      </c>
      <c r="X231" s="2"/>
      <c r="Z231" s="2"/>
    </row>
    <row r="232" spans="1:26" ht="15">
      <c r="A232" s="10">
        <v>2034</v>
      </c>
      <c r="B232" s="11" t="s">
        <v>457</v>
      </c>
      <c r="C232" s="92">
        <v>9363264.164533218</v>
      </c>
      <c r="D232" s="92">
        <v>2221830</v>
      </c>
      <c r="E232" s="91">
        <f t="shared" si="28"/>
        <v>11585094.164533218</v>
      </c>
      <c r="F232" s="92">
        <v>559285</v>
      </c>
      <c r="G232" s="91">
        <f t="shared" si="29"/>
        <v>12144379.164533218</v>
      </c>
      <c r="H232" s="92">
        <v>626840</v>
      </c>
      <c r="I232" s="91">
        <f t="shared" si="30"/>
        <v>12771219.164533218</v>
      </c>
      <c r="J232" s="91">
        <f>'Bil 1 2008-2020'!K232</f>
        <v>1768122</v>
      </c>
      <c r="K232" s="204">
        <f>'Bil 1 2008-2020'!L232</f>
        <v>36498</v>
      </c>
      <c r="L232" s="252">
        <v>111860</v>
      </c>
      <c r="M232" s="100">
        <f t="shared" si="31"/>
        <v>14575839.164533218</v>
      </c>
      <c r="N232" s="100">
        <f>'Bil 1 2008-2020'!N232</f>
        <v>-33752.16453321837</v>
      </c>
      <c r="O232" s="91">
        <f t="shared" si="32"/>
        <v>14542087</v>
      </c>
      <c r="P232" s="12">
        <f>'Bil 1 2008-2020'!P232</f>
        <v>224273</v>
      </c>
      <c r="Q232" s="12">
        <f t="shared" si="33"/>
        <v>14766360</v>
      </c>
      <c r="R232" s="12">
        <f>'Bil 1 2008-2020'!R232</f>
        <v>633693</v>
      </c>
      <c r="S232" s="12">
        <f t="shared" si="34"/>
        <v>15400053</v>
      </c>
      <c r="T232" s="12">
        <f>'Bil 1 2008-2020'!T232</f>
        <v>185853</v>
      </c>
      <c r="U232" s="12">
        <f t="shared" si="35"/>
        <v>15585906</v>
      </c>
      <c r="V232" s="12">
        <f>'Bil 1 2008-2020'!V232</f>
        <v>438418</v>
      </c>
      <c r="W232" s="12">
        <f t="shared" si="36"/>
        <v>16024324</v>
      </c>
      <c r="X232" s="2"/>
      <c r="Z232" s="2"/>
    </row>
    <row r="233" spans="1:26" ht="15">
      <c r="A233" s="10">
        <v>2039</v>
      </c>
      <c r="B233" s="11" t="s">
        <v>459</v>
      </c>
      <c r="C233" s="92">
        <v>9799073.82055236</v>
      </c>
      <c r="D233" s="92">
        <v>3181736</v>
      </c>
      <c r="E233" s="91">
        <f t="shared" si="28"/>
        <v>12980809.82055236</v>
      </c>
      <c r="F233" s="92">
        <v>1481369</v>
      </c>
      <c r="G233" s="91">
        <f t="shared" si="29"/>
        <v>14462178.82055236</v>
      </c>
      <c r="H233" s="92">
        <v>259378</v>
      </c>
      <c r="I233" s="91">
        <f t="shared" si="30"/>
        <v>14721556.82055236</v>
      </c>
      <c r="J233" s="91">
        <f>'Bil 1 2008-2020'!K233</f>
        <v>3024002</v>
      </c>
      <c r="K233" s="204">
        <f>'Bil 1 2008-2020'!L233</f>
        <v>166594</v>
      </c>
      <c r="L233" s="252">
        <v>421502</v>
      </c>
      <c r="M233" s="100">
        <f t="shared" si="31"/>
        <v>17912152.82055236</v>
      </c>
      <c r="N233" s="100">
        <f>'Bil 1 2008-2020'!N233</f>
        <v>186323.17944763973</v>
      </c>
      <c r="O233" s="91">
        <f t="shared" si="32"/>
        <v>18098476</v>
      </c>
      <c r="P233" s="12">
        <f>'Bil 1 2008-2020'!P233</f>
        <v>724689</v>
      </c>
      <c r="Q233" s="12">
        <f t="shared" si="33"/>
        <v>18823165</v>
      </c>
      <c r="R233" s="12">
        <f>'Bil 1 2008-2020'!R233</f>
        <v>-145857</v>
      </c>
      <c r="S233" s="12">
        <f t="shared" si="34"/>
        <v>18677308</v>
      </c>
      <c r="T233" s="12">
        <f>'Bil 1 2008-2020'!T233</f>
        <v>307874</v>
      </c>
      <c r="U233" s="12">
        <f t="shared" si="35"/>
        <v>18985182</v>
      </c>
      <c r="V233" s="12">
        <f>'Bil 1 2008-2020'!V233</f>
        <v>244286</v>
      </c>
      <c r="W233" s="12">
        <f t="shared" si="36"/>
        <v>19229468</v>
      </c>
      <c r="X233" s="2"/>
      <c r="Z233" s="2"/>
    </row>
    <row r="234" spans="1:26" ht="15">
      <c r="A234" s="10">
        <v>2061</v>
      </c>
      <c r="B234" s="11" t="s">
        <v>461</v>
      </c>
      <c r="C234" s="92">
        <v>14254164.602967557</v>
      </c>
      <c r="D234" s="92">
        <v>2041793</v>
      </c>
      <c r="E234" s="91">
        <f t="shared" si="28"/>
        <v>16295957.602967557</v>
      </c>
      <c r="F234" s="92">
        <v>942116</v>
      </c>
      <c r="G234" s="91">
        <f t="shared" si="29"/>
        <v>17238073.602967557</v>
      </c>
      <c r="H234" s="92">
        <v>327443</v>
      </c>
      <c r="I234" s="91">
        <f t="shared" si="30"/>
        <v>17565516.602967557</v>
      </c>
      <c r="J234" s="91">
        <f>'Bil 1 2008-2020'!K234</f>
        <v>2360619</v>
      </c>
      <c r="K234" s="204">
        <f>'Bil 1 2008-2020'!L234</f>
        <v>52248</v>
      </c>
      <c r="L234" s="252">
        <v>120691</v>
      </c>
      <c r="M234" s="100">
        <f t="shared" si="31"/>
        <v>19978383.602967557</v>
      </c>
      <c r="N234" s="100">
        <f>'Bil 1 2008-2020'!N234</f>
        <v>8385.397032443434</v>
      </c>
      <c r="O234" s="91">
        <f t="shared" si="32"/>
        <v>19986769</v>
      </c>
      <c r="P234" s="12">
        <f>'Bil 1 2008-2020'!P234</f>
        <v>153523</v>
      </c>
      <c r="Q234" s="12">
        <f t="shared" si="33"/>
        <v>20140292</v>
      </c>
      <c r="R234" s="12">
        <f>'Bil 1 2008-2020'!R234</f>
        <v>312543</v>
      </c>
      <c r="S234" s="12">
        <f t="shared" si="34"/>
        <v>20452835</v>
      </c>
      <c r="T234" s="12">
        <f>'Bil 1 2008-2020'!T234</f>
        <v>211741</v>
      </c>
      <c r="U234" s="12">
        <f t="shared" si="35"/>
        <v>20664576</v>
      </c>
      <c r="V234" s="12">
        <f>'Bil 1 2008-2020'!V234</f>
        <v>582672</v>
      </c>
      <c r="W234" s="12">
        <f t="shared" si="36"/>
        <v>21247248</v>
      </c>
      <c r="X234" s="2"/>
      <c r="Z234" s="2"/>
    </row>
    <row r="235" spans="1:26" ht="15">
      <c r="A235" s="10">
        <v>2062</v>
      </c>
      <c r="B235" s="11" t="s">
        <v>463</v>
      </c>
      <c r="C235" s="92">
        <v>26747817.638174858</v>
      </c>
      <c r="D235" s="92">
        <v>7451293</v>
      </c>
      <c r="E235" s="91">
        <f t="shared" si="28"/>
        <v>34199110.63817486</v>
      </c>
      <c r="F235" s="92">
        <v>2764709</v>
      </c>
      <c r="G235" s="91">
        <f t="shared" si="29"/>
        <v>36963819.63817486</v>
      </c>
      <c r="H235" s="92">
        <v>606280</v>
      </c>
      <c r="I235" s="91">
        <f t="shared" si="30"/>
        <v>37570099.63817486</v>
      </c>
      <c r="J235" s="91">
        <f>'Bil 1 2008-2020'!K235</f>
        <v>5137734</v>
      </c>
      <c r="K235" s="204">
        <f>'Bil 1 2008-2020'!L235</f>
        <v>228530</v>
      </c>
      <c r="L235" s="252">
        <v>557993</v>
      </c>
      <c r="M235" s="100">
        <f t="shared" si="31"/>
        <v>42936363.63817486</v>
      </c>
      <c r="N235" s="100">
        <f>'Bil 1 2008-2020'!N235</f>
        <v>370268.36182513833</v>
      </c>
      <c r="O235" s="91">
        <f t="shared" si="32"/>
        <v>43306632</v>
      </c>
      <c r="P235" s="12">
        <f>'Bil 1 2008-2020'!P235</f>
        <v>403348</v>
      </c>
      <c r="Q235" s="12">
        <f t="shared" si="33"/>
        <v>43709980</v>
      </c>
      <c r="R235" s="12">
        <f>'Bil 1 2008-2020'!R235</f>
        <v>-248224</v>
      </c>
      <c r="S235" s="12">
        <f t="shared" si="34"/>
        <v>43461756</v>
      </c>
      <c r="T235" s="12">
        <f>'Bil 1 2008-2020'!T235</f>
        <v>640075</v>
      </c>
      <c r="U235" s="12">
        <f t="shared" si="35"/>
        <v>44101831</v>
      </c>
      <c r="V235" s="12">
        <f>'Bil 1 2008-2020'!V235</f>
        <v>895745</v>
      </c>
      <c r="W235" s="12">
        <f t="shared" si="36"/>
        <v>44997576</v>
      </c>
      <c r="X235" s="2"/>
      <c r="Z235" s="2"/>
    </row>
    <row r="236" spans="1:26" ht="15">
      <c r="A236" s="10">
        <v>2080</v>
      </c>
      <c r="B236" s="11" t="s">
        <v>465</v>
      </c>
      <c r="C236" s="92">
        <v>73383436.89615008</v>
      </c>
      <c r="D236" s="92">
        <v>10506705</v>
      </c>
      <c r="E236" s="91">
        <f t="shared" si="28"/>
        <v>83890141.89615008</v>
      </c>
      <c r="F236" s="92">
        <v>4676331</v>
      </c>
      <c r="G236" s="91">
        <f t="shared" si="29"/>
        <v>88566472.89615008</v>
      </c>
      <c r="H236" s="92">
        <v>1762745</v>
      </c>
      <c r="I236" s="91">
        <f t="shared" si="30"/>
        <v>90329217.89615008</v>
      </c>
      <c r="J236" s="91">
        <f>'Bil 1 2008-2020'!K236</f>
        <v>9218923</v>
      </c>
      <c r="K236" s="204">
        <f>'Bil 1 2008-2020'!L236</f>
        <v>-559</v>
      </c>
      <c r="L236" s="252">
        <v>15996</v>
      </c>
      <c r="M236" s="100">
        <f t="shared" si="31"/>
        <v>99547581.89615008</v>
      </c>
      <c r="N236" s="100">
        <f>'Bil 1 2008-2020'!N236</f>
        <v>-176837.89615008235</v>
      </c>
      <c r="O236" s="91">
        <f t="shared" si="32"/>
        <v>99370744</v>
      </c>
      <c r="P236" s="12">
        <f>'Bil 1 2008-2020'!P236</f>
        <v>1421947</v>
      </c>
      <c r="Q236" s="12">
        <f t="shared" si="33"/>
        <v>100792691</v>
      </c>
      <c r="R236" s="12">
        <f>'Bil 1 2008-2020'!R236</f>
        <v>3092423</v>
      </c>
      <c r="S236" s="12">
        <f t="shared" si="34"/>
        <v>103885114</v>
      </c>
      <c r="T236" s="12">
        <f>'Bil 1 2008-2020'!T236</f>
        <v>2681669</v>
      </c>
      <c r="U236" s="12">
        <f t="shared" si="35"/>
        <v>106566783</v>
      </c>
      <c r="V236" s="12">
        <f>'Bil 1 2008-2020'!V236</f>
        <v>3530685</v>
      </c>
      <c r="W236" s="12">
        <f t="shared" si="36"/>
        <v>110097468</v>
      </c>
      <c r="X236" s="2"/>
      <c r="Z236" s="2"/>
    </row>
    <row r="237" spans="1:26" ht="15">
      <c r="A237" s="10">
        <v>2081</v>
      </c>
      <c r="B237" s="11" t="s">
        <v>467</v>
      </c>
      <c r="C237" s="92">
        <v>63401004.134955525</v>
      </c>
      <c r="D237" s="92">
        <v>11076387</v>
      </c>
      <c r="E237" s="91">
        <f t="shared" si="28"/>
        <v>74477391.13495553</v>
      </c>
      <c r="F237" s="92">
        <v>3717765</v>
      </c>
      <c r="G237" s="91">
        <f t="shared" si="29"/>
        <v>78195156.13495553</v>
      </c>
      <c r="H237" s="92">
        <v>1038387</v>
      </c>
      <c r="I237" s="91">
        <f t="shared" si="30"/>
        <v>79233543.13495553</v>
      </c>
      <c r="J237" s="91">
        <f>'Bil 1 2008-2020'!K237</f>
        <v>7469706</v>
      </c>
      <c r="K237" s="204">
        <f>'Bil 1 2008-2020'!L237</f>
        <v>-108562</v>
      </c>
      <c r="L237" s="252">
        <v>-50349</v>
      </c>
      <c r="M237" s="100">
        <f t="shared" si="31"/>
        <v>86594687.13495553</v>
      </c>
      <c r="N237" s="100">
        <f>'Bil 1 2008-2020'!N237</f>
        <v>344249.8650444746</v>
      </c>
      <c r="O237" s="91">
        <f t="shared" si="32"/>
        <v>86938937</v>
      </c>
      <c r="P237" s="12">
        <f>'Bil 1 2008-2020'!P237</f>
        <v>852005</v>
      </c>
      <c r="Q237" s="12">
        <f t="shared" si="33"/>
        <v>87790942</v>
      </c>
      <c r="R237" s="12">
        <f>'Bil 1 2008-2020'!R237</f>
        <v>3930200</v>
      </c>
      <c r="S237" s="12">
        <f t="shared" si="34"/>
        <v>91721142</v>
      </c>
      <c r="T237" s="12">
        <f>'Bil 1 2008-2020'!T237</f>
        <v>2022444</v>
      </c>
      <c r="U237" s="12">
        <f t="shared" si="35"/>
        <v>93743586</v>
      </c>
      <c r="V237" s="12">
        <f>'Bil 1 2008-2020'!V237</f>
        <v>2748405</v>
      </c>
      <c r="W237" s="12">
        <f t="shared" si="36"/>
        <v>96491991</v>
      </c>
      <c r="X237" s="2"/>
      <c r="Z237" s="2"/>
    </row>
    <row r="238" spans="1:26" ht="15">
      <c r="A238" s="10">
        <v>2082</v>
      </c>
      <c r="B238" s="11" t="s">
        <v>469</v>
      </c>
      <c r="C238" s="92">
        <v>14591651.348787257</v>
      </c>
      <c r="D238" s="92">
        <v>3109270</v>
      </c>
      <c r="E238" s="91">
        <f t="shared" si="28"/>
        <v>17700921.348787256</v>
      </c>
      <c r="F238" s="92">
        <v>905736</v>
      </c>
      <c r="G238" s="91">
        <f t="shared" si="29"/>
        <v>18606657.348787256</v>
      </c>
      <c r="H238" s="92">
        <v>615743</v>
      </c>
      <c r="I238" s="91">
        <f t="shared" si="30"/>
        <v>19222400.348787256</v>
      </c>
      <c r="J238" s="91">
        <f>'Bil 1 2008-2020'!K238</f>
        <v>2719258</v>
      </c>
      <c r="K238" s="204">
        <f>'Bil 1 2008-2020'!L238</f>
        <v>37025</v>
      </c>
      <c r="L238" s="252">
        <v>139435</v>
      </c>
      <c r="M238" s="100">
        <f t="shared" si="31"/>
        <v>21978683.348787256</v>
      </c>
      <c r="N238" s="100">
        <f>'Bil 1 2008-2020'!N238</f>
        <v>-51625.348787255585</v>
      </c>
      <c r="O238" s="91">
        <f t="shared" si="32"/>
        <v>21927058</v>
      </c>
      <c r="P238" s="12">
        <f>'Bil 1 2008-2020'!P238</f>
        <v>84978</v>
      </c>
      <c r="Q238" s="12">
        <f t="shared" si="33"/>
        <v>22012036</v>
      </c>
      <c r="R238" s="12">
        <f>'Bil 1 2008-2020'!R238</f>
        <v>1176651</v>
      </c>
      <c r="S238" s="12">
        <f t="shared" si="34"/>
        <v>23188687</v>
      </c>
      <c r="T238" s="12">
        <f>'Bil 1 2008-2020'!T238</f>
        <v>175673</v>
      </c>
      <c r="U238" s="12">
        <f t="shared" si="35"/>
        <v>23364360</v>
      </c>
      <c r="V238" s="12">
        <f>'Bil 1 2008-2020'!V238</f>
        <v>513143</v>
      </c>
      <c r="W238" s="12">
        <f t="shared" si="36"/>
        <v>23877503</v>
      </c>
      <c r="X238" s="2"/>
      <c r="Z238" s="2"/>
    </row>
    <row r="239" spans="1:26" ht="15">
      <c r="A239" s="10">
        <v>2083</v>
      </c>
      <c r="B239" s="11" t="s">
        <v>471</v>
      </c>
      <c r="C239" s="92">
        <v>20355499.787235547</v>
      </c>
      <c r="D239" s="92">
        <v>2928444</v>
      </c>
      <c r="E239" s="91">
        <f t="shared" si="28"/>
        <v>23283943.787235547</v>
      </c>
      <c r="F239" s="92">
        <v>759634</v>
      </c>
      <c r="G239" s="91">
        <f t="shared" si="29"/>
        <v>24043577.787235547</v>
      </c>
      <c r="H239" s="92">
        <v>381431</v>
      </c>
      <c r="I239" s="91">
        <f t="shared" si="30"/>
        <v>24425008.787235547</v>
      </c>
      <c r="J239" s="91">
        <f>'Bil 1 2008-2020'!K239</f>
        <v>2763974</v>
      </c>
      <c r="K239" s="204">
        <f>'Bil 1 2008-2020'!L239</f>
        <v>64864</v>
      </c>
      <c r="L239" s="252">
        <v>127246</v>
      </c>
      <c r="M239" s="100">
        <f t="shared" si="31"/>
        <v>27253846.787235547</v>
      </c>
      <c r="N239" s="100">
        <f>'Bil 1 2008-2020'!N239</f>
        <v>-37722.78723554686</v>
      </c>
      <c r="O239" s="91">
        <f t="shared" si="32"/>
        <v>27216124</v>
      </c>
      <c r="P239" s="12">
        <f>'Bil 1 2008-2020'!P239</f>
        <v>162911</v>
      </c>
      <c r="Q239" s="12">
        <f t="shared" si="33"/>
        <v>27379035</v>
      </c>
      <c r="R239" s="12">
        <f>'Bil 1 2008-2020'!R239</f>
        <v>533758</v>
      </c>
      <c r="S239" s="12">
        <f t="shared" si="34"/>
        <v>27912793</v>
      </c>
      <c r="T239" s="12">
        <f>'Bil 1 2008-2020'!T239</f>
        <v>171158</v>
      </c>
      <c r="U239" s="12">
        <f t="shared" si="35"/>
        <v>28083951</v>
      </c>
      <c r="V239" s="12">
        <f>'Bil 1 2008-2020'!V239</f>
        <v>562835</v>
      </c>
      <c r="W239" s="12">
        <f t="shared" si="36"/>
        <v>28646786</v>
      </c>
      <c r="X239" s="2"/>
      <c r="Z239" s="2"/>
    </row>
    <row r="240" spans="1:26" ht="15">
      <c r="A240" s="10">
        <v>2084</v>
      </c>
      <c r="B240" s="11" t="s">
        <v>473</v>
      </c>
      <c r="C240" s="92">
        <v>29111553.546888437</v>
      </c>
      <c r="D240" s="92">
        <v>3764680</v>
      </c>
      <c r="E240" s="91">
        <f t="shared" si="28"/>
        <v>32876233.546888437</v>
      </c>
      <c r="F240" s="92">
        <v>1411821</v>
      </c>
      <c r="G240" s="91">
        <f t="shared" si="29"/>
        <v>34288054.54688844</v>
      </c>
      <c r="H240" s="92">
        <v>642289</v>
      </c>
      <c r="I240" s="91">
        <f t="shared" si="30"/>
        <v>34930343.54688844</v>
      </c>
      <c r="J240" s="91">
        <f>'Bil 1 2008-2020'!K240</f>
        <v>2487326</v>
      </c>
      <c r="K240" s="204">
        <f>'Bil 1 2008-2020'!L240</f>
        <v>47073</v>
      </c>
      <c r="L240" s="252">
        <v>83775</v>
      </c>
      <c r="M240" s="100">
        <f t="shared" si="31"/>
        <v>37464742.54688844</v>
      </c>
      <c r="N240" s="100">
        <f>'Bil 1 2008-2020'!N240</f>
        <v>-661393.5468884408</v>
      </c>
      <c r="O240" s="91">
        <f t="shared" si="32"/>
        <v>36803349</v>
      </c>
      <c r="P240" s="12">
        <f>'Bil 1 2008-2020'!P240</f>
        <v>235583</v>
      </c>
      <c r="Q240" s="12">
        <f t="shared" si="33"/>
        <v>37038932</v>
      </c>
      <c r="R240" s="12">
        <f>'Bil 1 2008-2020'!R240</f>
        <v>205983</v>
      </c>
      <c r="S240" s="12">
        <f t="shared" si="34"/>
        <v>37244915</v>
      </c>
      <c r="T240" s="12">
        <f>'Bil 1 2008-2020'!T240</f>
        <v>261518</v>
      </c>
      <c r="U240" s="12">
        <f t="shared" si="35"/>
        <v>37506433</v>
      </c>
      <c r="V240" s="12">
        <f>'Bil 1 2008-2020'!V240</f>
        <v>471299</v>
      </c>
      <c r="W240" s="12">
        <f t="shared" si="36"/>
        <v>37977732</v>
      </c>
      <c r="X240" s="2"/>
      <c r="Z240" s="2"/>
    </row>
    <row r="241" spans="1:26" ht="15">
      <c r="A241" s="10">
        <v>2085</v>
      </c>
      <c r="B241" s="11" t="s">
        <v>475</v>
      </c>
      <c r="C241" s="92">
        <v>33748674.58197016</v>
      </c>
      <c r="D241" s="92">
        <v>4260217</v>
      </c>
      <c r="E241" s="91">
        <f t="shared" si="28"/>
        <v>38008891.58197016</v>
      </c>
      <c r="F241" s="92">
        <v>1466302</v>
      </c>
      <c r="G241" s="91">
        <f t="shared" si="29"/>
        <v>39475193.58197016</v>
      </c>
      <c r="H241" s="92">
        <v>493973</v>
      </c>
      <c r="I241" s="91">
        <f t="shared" si="30"/>
        <v>39969166.58197016</v>
      </c>
      <c r="J241" s="91">
        <f>'Bil 1 2008-2020'!K241</f>
        <v>4241600</v>
      </c>
      <c r="K241" s="204">
        <f>'Bil 1 2008-2020'!L241</f>
        <v>-1896</v>
      </c>
      <c r="L241" s="252">
        <v>-55553</v>
      </c>
      <c r="M241" s="100">
        <f t="shared" si="31"/>
        <v>44208870.58197016</v>
      </c>
      <c r="N241" s="100">
        <f>'Bil 1 2008-2020'!N241</f>
        <v>-207491.5819701627</v>
      </c>
      <c r="O241" s="91">
        <f t="shared" si="32"/>
        <v>44001379</v>
      </c>
      <c r="P241" s="12">
        <f>'Bil 1 2008-2020'!P241</f>
        <v>9077</v>
      </c>
      <c r="Q241" s="12">
        <f t="shared" si="33"/>
        <v>44010456</v>
      </c>
      <c r="R241" s="12">
        <f>'Bil 1 2008-2020'!R241</f>
        <v>1640171</v>
      </c>
      <c r="S241" s="12">
        <f t="shared" si="34"/>
        <v>45650627</v>
      </c>
      <c r="T241" s="12">
        <f>'Bil 1 2008-2020'!T241</f>
        <v>426034</v>
      </c>
      <c r="U241" s="12">
        <f t="shared" si="35"/>
        <v>46076661</v>
      </c>
      <c r="V241" s="12">
        <f>'Bil 1 2008-2020'!V241</f>
        <v>331121</v>
      </c>
      <c r="W241" s="12">
        <f t="shared" si="36"/>
        <v>46407782</v>
      </c>
      <c r="X241" s="2"/>
      <c r="Z241" s="2"/>
    </row>
    <row r="242" spans="1:26" ht="15">
      <c r="A242" s="10">
        <v>2101</v>
      </c>
      <c r="B242" s="11" t="s">
        <v>477</v>
      </c>
      <c r="C242" s="92">
        <v>7938910.654616998</v>
      </c>
      <c r="D242" s="92">
        <v>2189427</v>
      </c>
      <c r="E242" s="91">
        <f t="shared" si="28"/>
        <v>10128337.654616997</v>
      </c>
      <c r="F242" s="92">
        <v>637680</v>
      </c>
      <c r="G242" s="91">
        <f t="shared" si="29"/>
        <v>10766017.654616997</v>
      </c>
      <c r="H242" s="92">
        <v>225345</v>
      </c>
      <c r="I242" s="91">
        <f t="shared" si="30"/>
        <v>10991362.654616997</v>
      </c>
      <c r="J242" s="91">
        <f>'Bil 1 2008-2020'!K242</f>
        <v>38531</v>
      </c>
      <c r="K242" s="204">
        <f>'Bil 1 2008-2020'!L242</f>
        <v>72383</v>
      </c>
      <c r="L242" s="252">
        <v>137568</v>
      </c>
      <c r="M242" s="100">
        <f t="shared" si="31"/>
        <v>11102276.654616997</v>
      </c>
      <c r="N242" s="100">
        <f>'Bil 1 2008-2020'!N242</f>
        <v>-21106.654616996646</v>
      </c>
      <c r="O242" s="91">
        <f t="shared" si="32"/>
        <v>11081170</v>
      </c>
      <c r="P242" s="12">
        <f>'Bil 1 2008-2020'!P242</f>
        <v>52537</v>
      </c>
      <c r="Q242" s="12">
        <f t="shared" si="33"/>
        <v>11133707</v>
      </c>
      <c r="R242" s="12">
        <f>'Bil 1 2008-2020'!R242</f>
        <v>189404</v>
      </c>
      <c r="S242" s="12">
        <f t="shared" si="34"/>
        <v>11323111</v>
      </c>
      <c r="T242" s="12">
        <f>'Bil 1 2008-2020'!T242</f>
        <v>78345</v>
      </c>
      <c r="U242" s="12">
        <f t="shared" si="35"/>
        <v>11401456</v>
      </c>
      <c r="V242" s="12">
        <f>'Bil 1 2008-2020'!V242</f>
        <v>133192</v>
      </c>
      <c r="W242" s="12">
        <f t="shared" si="36"/>
        <v>11534648</v>
      </c>
      <c r="X242" s="2"/>
      <c r="Z242" s="2"/>
    </row>
    <row r="243" spans="1:26" ht="15">
      <c r="A243" s="10">
        <v>2104</v>
      </c>
      <c r="B243" s="11" t="s">
        <v>479</v>
      </c>
      <c r="C243" s="92">
        <v>13359957.595342914</v>
      </c>
      <c r="D243" s="92">
        <v>2097322</v>
      </c>
      <c r="E243" s="91">
        <f t="shared" si="28"/>
        <v>15457279.595342914</v>
      </c>
      <c r="F243" s="92">
        <v>547909</v>
      </c>
      <c r="G243" s="91">
        <f t="shared" si="29"/>
        <v>16005188.595342914</v>
      </c>
      <c r="H243" s="92">
        <v>143779</v>
      </c>
      <c r="I243" s="91">
        <f t="shared" si="30"/>
        <v>16148967.595342914</v>
      </c>
      <c r="J243" s="91">
        <f>'Bil 1 2008-2020'!K243</f>
        <v>1076077</v>
      </c>
      <c r="K243" s="204">
        <f>'Bil 1 2008-2020'!L243</f>
        <v>29988</v>
      </c>
      <c r="L243" s="252">
        <v>61026</v>
      </c>
      <c r="M243" s="100">
        <f t="shared" si="31"/>
        <v>17255032.59534291</v>
      </c>
      <c r="N243" s="100">
        <f>'Bil 1 2008-2020'!N243</f>
        <v>-54775.59534291178</v>
      </c>
      <c r="O243" s="91">
        <f t="shared" si="32"/>
        <v>17200257</v>
      </c>
      <c r="P243" s="12">
        <f>'Bil 1 2008-2020'!P243</f>
        <v>88148</v>
      </c>
      <c r="Q243" s="12">
        <f t="shared" si="33"/>
        <v>17288405</v>
      </c>
      <c r="R243" s="12">
        <f>'Bil 1 2008-2020'!R243</f>
        <v>-1083606</v>
      </c>
      <c r="S243" s="12">
        <f t="shared" si="34"/>
        <v>16204799</v>
      </c>
      <c r="T243" s="12">
        <f>'Bil 1 2008-2020'!T243</f>
        <v>78568</v>
      </c>
      <c r="U243" s="12">
        <f t="shared" si="35"/>
        <v>16283367</v>
      </c>
      <c r="V243" s="12">
        <f>'Bil 1 2008-2020'!V243</f>
        <v>248550</v>
      </c>
      <c r="W243" s="12">
        <f t="shared" si="36"/>
        <v>16531917</v>
      </c>
      <c r="X243" s="2"/>
      <c r="Z243" s="2"/>
    </row>
    <row r="244" spans="1:26" ht="15">
      <c r="A244" s="10">
        <v>2121</v>
      </c>
      <c r="B244" s="11" t="s">
        <v>481</v>
      </c>
      <c r="C244" s="92">
        <v>15653273.041346082</v>
      </c>
      <c r="D244" s="92">
        <v>1722340</v>
      </c>
      <c r="E244" s="91">
        <f t="shared" si="28"/>
        <v>17375613.04134608</v>
      </c>
      <c r="F244" s="92">
        <v>571370</v>
      </c>
      <c r="G244" s="91">
        <f t="shared" si="29"/>
        <v>17946983.04134608</v>
      </c>
      <c r="H244" s="92">
        <v>210820</v>
      </c>
      <c r="I244" s="91">
        <f t="shared" si="30"/>
        <v>18157803.04134608</v>
      </c>
      <c r="J244" s="91">
        <f>'Bil 1 2008-2020'!K244</f>
        <v>756077</v>
      </c>
      <c r="K244" s="204">
        <f>'Bil 1 2008-2020'!L244</f>
        <v>91768</v>
      </c>
      <c r="L244" s="252">
        <v>219650</v>
      </c>
      <c r="M244" s="100">
        <f t="shared" si="31"/>
        <v>19005648.04134608</v>
      </c>
      <c r="N244" s="100">
        <f>'Bil 1 2008-2020'!N244</f>
        <v>-242586.0413460806</v>
      </c>
      <c r="O244" s="91">
        <f t="shared" si="32"/>
        <v>18763062</v>
      </c>
      <c r="P244" s="12">
        <f>'Bil 1 2008-2020'!P244</f>
        <v>101751</v>
      </c>
      <c r="Q244" s="12">
        <f t="shared" si="33"/>
        <v>18864813</v>
      </c>
      <c r="R244" s="12">
        <f>'Bil 1 2008-2020'!R244</f>
        <v>192865</v>
      </c>
      <c r="S244" s="12">
        <f t="shared" si="34"/>
        <v>19057678</v>
      </c>
      <c r="T244" s="12">
        <f>'Bil 1 2008-2020'!T244</f>
        <v>122691</v>
      </c>
      <c r="U244" s="12">
        <f t="shared" si="35"/>
        <v>19180369</v>
      </c>
      <c r="V244" s="12">
        <f>'Bil 1 2008-2020'!V244</f>
        <v>201215</v>
      </c>
      <c r="W244" s="12">
        <f t="shared" si="36"/>
        <v>19381584</v>
      </c>
      <c r="X244" s="2"/>
      <c r="Z244" s="2"/>
    </row>
    <row r="245" spans="1:26" ht="15">
      <c r="A245" s="10">
        <v>2132</v>
      </c>
      <c r="B245" s="11" t="s">
        <v>483</v>
      </c>
      <c r="C245" s="92">
        <v>13050373.297012242</v>
      </c>
      <c r="D245" s="92">
        <v>2055975</v>
      </c>
      <c r="E245" s="91">
        <f t="shared" si="28"/>
        <v>15106348.297012242</v>
      </c>
      <c r="F245" s="92">
        <v>621199</v>
      </c>
      <c r="G245" s="91">
        <f t="shared" si="29"/>
        <v>15727547.297012242</v>
      </c>
      <c r="H245" s="92">
        <v>611388</v>
      </c>
      <c r="I245" s="91">
        <f t="shared" si="30"/>
        <v>16338935.297012242</v>
      </c>
      <c r="J245" s="91">
        <f>'Bil 1 2008-2020'!K245</f>
        <v>1992215</v>
      </c>
      <c r="K245" s="204">
        <f>'Bil 1 2008-2020'!L245</f>
        <v>69220</v>
      </c>
      <c r="L245" s="252">
        <v>120073</v>
      </c>
      <c r="M245" s="100">
        <f t="shared" si="31"/>
        <v>18400370.29701224</v>
      </c>
      <c r="N245" s="100">
        <f>'Bil 1 2008-2020'!N245</f>
        <v>23895.702987760305</v>
      </c>
      <c r="O245" s="91">
        <f t="shared" si="32"/>
        <v>18424266</v>
      </c>
      <c r="P245" s="12">
        <f>'Bil 1 2008-2020'!P245</f>
        <v>92802</v>
      </c>
      <c r="Q245" s="12">
        <f t="shared" si="33"/>
        <v>18517068</v>
      </c>
      <c r="R245" s="12">
        <f>'Bil 1 2008-2020'!R245</f>
        <v>307878</v>
      </c>
      <c r="S245" s="12">
        <f t="shared" si="34"/>
        <v>18824946</v>
      </c>
      <c r="T245" s="12">
        <f>'Bil 1 2008-2020'!T245</f>
        <v>132115</v>
      </c>
      <c r="U245" s="12">
        <f t="shared" si="35"/>
        <v>18957061</v>
      </c>
      <c r="V245" s="12">
        <f>'Bil 1 2008-2020'!V245</f>
        <v>201590</v>
      </c>
      <c r="W245" s="12">
        <f t="shared" si="36"/>
        <v>19158651</v>
      </c>
      <c r="X245" s="2"/>
      <c r="Z245" s="2"/>
    </row>
    <row r="246" spans="1:26" ht="15">
      <c r="A246" s="10">
        <v>2161</v>
      </c>
      <c r="B246" s="11" t="s">
        <v>485</v>
      </c>
      <c r="C246" s="92">
        <v>25496193.56509549</v>
      </c>
      <c r="D246" s="92">
        <v>2791008</v>
      </c>
      <c r="E246" s="91">
        <f t="shared" si="28"/>
        <v>28287201.56509549</v>
      </c>
      <c r="F246" s="92">
        <v>1528199</v>
      </c>
      <c r="G246" s="91">
        <f t="shared" si="29"/>
        <v>29815400.56509549</v>
      </c>
      <c r="H246" s="92">
        <v>661242</v>
      </c>
      <c r="I246" s="91">
        <f t="shared" si="30"/>
        <v>30476642.56509549</v>
      </c>
      <c r="J246" s="91">
        <f>'Bil 1 2008-2020'!K246</f>
        <v>2146446</v>
      </c>
      <c r="K246" s="204">
        <f>'Bil 1 2008-2020'!L246</f>
        <v>41334</v>
      </c>
      <c r="L246" s="252">
        <v>127899</v>
      </c>
      <c r="M246" s="100">
        <f t="shared" si="31"/>
        <v>32664422.56509549</v>
      </c>
      <c r="N246" s="100">
        <f>'Bil 1 2008-2020'!N246</f>
        <v>119310.43490450829</v>
      </c>
      <c r="O246" s="91">
        <f t="shared" si="32"/>
        <v>32783733</v>
      </c>
      <c r="P246" s="12">
        <f>'Bil 1 2008-2020'!P246</f>
        <v>-264014</v>
      </c>
      <c r="Q246" s="12">
        <f t="shared" si="33"/>
        <v>32519719</v>
      </c>
      <c r="R246" s="12">
        <f>'Bil 1 2008-2020'!R246</f>
        <v>1754268</v>
      </c>
      <c r="S246" s="12">
        <f t="shared" si="34"/>
        <v>34273987</v>
      </c>
      <c r="T246" s="12">
        <f>'Bil 1 2008-2020'!T246</f>
        <v>320859</v>
      </c>
      <c r="U246" s="12">
        <f t="shared" si="35"/>
        <v>34594846</v>
      </c>
      <c r="V246" s="12">
        <f>'Bil 1 2008-2020'!V246</f>
        <v>448964</v>
      </c>
      <c r="W246" s="12">
        <f t="shared" si="36"/>
        <v>35043810</v>
      </c>
      <c r="X246" s="2"/>
      <c r="Z246" s="2"/>
    </row>
    <row r="247" spans="1:26" ht="15">
      <c r="A247" s="10">
        <v>2180</v>
      </c>
      <c r="B247" s="11" t="s">
        <v>487</v>
      </c>
      <c r="C247" s="92">
        <v>123094968.817797</v>
      </c>
      <c r="D247" s="92">
        <v>17780489</v>
      </c>
      <c r="E247" s="91">
        <f t="shared" si="28"/>
        <v>140875457.817797</v>
      </c>
      <c r="F247" s="92">
        <v>3383694</v>
      </c>
      <c r="G247" s="91">
        <f t="shared" si="29"/>
        <v>144259151.817797</v>
      </c>
      <c r="H247" s="92">
        <v>1589342</v>
      </c>
      <c r="I247" s="91">
        <f t="shared" si="30"/>
        <v>145848493.817797</v>
      </c>
      <c r="J247" s="91">
        <f>'Bil 1 2008-2020'!K247</f>
        <v>9562817</v>
      </c>
      <c r="K247" s="204">
        <f>'Bil 1 2008-2020'!L247</f>
        <v>116501</v>
      </c>
      <c r="L247" s="252">
        <v>277588</v>
      </c>
      <c r="M247" s="100">
        <f t="shared" si="31"/>
        <v>155527811.817797</v>
      </c>
      <c r="N247" s="100">
        <f>'Bil 1 2008-2020'!N247</f>
        <v>-745718.8177970052</v>
      </c>
      <c r="O247" s="91">
        <f t="shared" si="32"/>
        <v>154782093</v>
      </c>
      <c r="P247" s="12">
        <f>'Bil 1 2008-2020'!P247</f>
        <v>1514365</v>
      </c>
      <c r="Q247" s="12">
        <f t="shared" si="33"/>
        <v>156296458</v>
      </c>
      <c r="R247" s="12">
        <f>'Bil 1 2008-2020'!R247</f>
        <v>4762950</v>
      </c>
      <c r="S247" s="12">
        <f t="shared" si="34"/>
        <v>161059408</v>
      </c>
      <c r="T247" s="12">
        <f>'Bil 1 2008-2020'!T247</f>
        <v>4330102</v>
      </c>
      <c r="U247" s="12">
        <f t="shared" si="35"/>
        <v>165389510</v>
      </c>
      <c r="V247" s="12">
        <f>'Bil 1 2008-2020'!V247</f>
        <v>4673931</v>
      </c>
      <c r="W247" s="12">
        <f t="shared" si="36"/>
        <v>170063441</v>
      </c>
      <c r="X247" s="2"/>
      <c r="Z247" s="2"/>
    </row>
    <row r="248" spans="1:26" ht="15">
      <c r="A248" s="10">
        <v>2181</v>
      </c>
      <c r="B248" s="11" t="s">
        <v>490</v>
      </c>
      <c r="C248" s="92">
        <v>48889074.06470835</v>
      </c>
      <c r="D248" s="92">
        <v>8615939</v>
      </c>
      <c r="E248" s="91">
        <f t="shared" si="28"/>
        <v>57505013.06470835</v>
      </c>
      <c r="F248" s="92">
        <v>3397073</v>
      </c>
      <c r="G248" s="91">
        <f t="shared" si="29"/>
        <v>60902086.06470835</v>
      </c>
      <c r="H248" s="92">
        <v>518353</v>
      </c>
      <c r="I248" s="91">
        <f t="shared" si="30"/>
        <v>61420439.06470835</v>
      </c>
      <c r="J248" s="91">
        <f>'Bil 1 2008-2020'!K248</f>
        <v>3929805</v>
      </c>
      <c r="K248" s="204">
        <f>'Bil 1 2008-2020'!L248</f>
        <v>142409</v>
      </c>
      <c r="L248" s="252">
        <v>267365</v>
      </c>
      <c r="M248" s="100">
        <f t="shared" si="31"/>
        <v>65492653.06470835</v>
      </c>
      <c r="N248" s="100">
        <f>'Bil 1 2008-2020'!N248</f>
        <v>-492254.0647083521</v>
      </c>
      <c r="O248" s="91">
        <f t="shared" si="32"/>
        <v>65000399</v>
      </c>
      <c r="P248" s="12">
        <f>'Bil 1 2008-2020'!P248</f>
        <v>-94583</v>
      </c>
      <c r="Q248" s="12">
        <f t="shared" si="33"/>
        <v>64905816</v>
      </c>
      <c r="R248" s="12">
        <f>'Bil 1 2008-2020'!R248</f>
        <v>118451</v>
      </c>
      <c r="S248" s="12">
        <f t="shared" si="34"/>
        <v>65024267</v>
      </c>
      <c r="T248" s="12">
        <f>'Bil 1 2008-2020'!T248</f>
        <v>1040400</v>
      </c>
      <c r="U248" s="12">
        <f t="shared" si="35"/>
        <v>66064667</v>
      </c>
      <c r="V248" s="12">
        <f>'Bil 1 2008-2020'!V248</f>
        <v>1044016</v>
      </c>
      <c r="W248" s="12">
        <f t="shared" si="36"/>
        <v>67108683</v>
      </c>
      <c r="X248" s="2"/>
      <c r="Z248" s="2"/>
    </row>
    <row r="249" spans="1:26" ht="15">
      <c r="A249" s="10">
        <v>2182</v>
      </c>
      <c r="B249" s="11" t="s">
        <v>492</v>
      </c>
      <c r="C249" s="92">
        <v>34713302.052305214</v>
      </c>
      <c r="D249" s="92">
        <v>7483529</v>
      </c>
      <c r="E249" s="91">
        <f t="shared" si="28"/>
        <v>42196831.052305214</v>
      </c>
      <c r="F249" s="92">
        <v>3372593</v>
      </c>
      <c r="G249" s="91">
        <f t="shared" si="29"/>
        <v>45569424.052305214</v>
      </c>
      <c r="H249" s="92">
        <v>-445209</v>
      </c>
      <c r="I249" s="91">
        <f t="shared" si="30"/>
        <v>45124215.052305214</v>
      </c>
      <c r="J249" s="91">
        <f>'Bil 1 2008-2020'!K249</f>
        <v>3150246</v>
      </c>
      <c r="K249" s="204">
        <f>'Bil 1 2008-2020'!L249</f>
        <v>163518</v>
      </c>
      <c r="L249" s="252">
        <v>449942</v>
      </c>
      <c r="M249" s="100">
        <f t="shared" si="31"/>
        <v>48437979.052305214</v>
      </c>
      <c r="N249" s="100">
        <f>'Bil 1 2008-2020'!N249</f>
        <v>-361326.0523052141</v>
      </c>
      <c r="O249" s="91">
        <f t="shared" si="32"/>
        <v>48076653</v>
      </c>
      <c r="P249" s="12">
        <f>'Bil 1 2008-2020'!P249</f>
        <v>270148</v>
      </c>
      <c r="Q249" s="12">
        <f t="shared" si="33"/>
        <v>48346801</v>
      </c>
      <c r="R249" s="12">
        <f>'Bil 1 2008-2020'!R249</f>
        <v>443487</v>
      </c>
      <c r="S249" s="12">
        <f t="shared" si="34"/>
        <v>48790288</v>
      </c>
      <c r="T249" s="12">
        <f>'Bil 1 2008-2020'!T249</f>
        <v>512591</v>
      </c>
      <c r="U249" s="12">
        <f t="shared" si="35"/>
        <v>49302879</v>
      </c>
      <c r="V249" s="12">
        <f>'Bil 1 2008-2020'!V249</f>
        <v>669568</v>
      </c>
      <c r="W249" s="12">
        <f t="shared" si="36"/>
        <v>49972447</v>
      </c>
      <c r="X249" s="2"/>
      <c r="Z249" s="2"/>
    </row>
    <row r="250" spans="1:26" ht="15">
      <c r="A250" s="10">
        <v>2183</v>
      </c>
      <c r="B250" s="11" t="s">
        <v>494</v>
      </c>
      <c r="C250" s="92">
        <v>34807638.89857765</v>
      </c>
      <c r="D250" s="92">
        <v>6015549</v>
      </c>
      <c r="E250" s="91">
        <f t="shared" si="28"/>
        <v>40823187.89857765</v>
      </c>
      <c r="F250" s="92">
        <v>2029810</v>
      </c>
      <c r="G250" s="91">
        <f t="shared" si="29"/>
        <v>42852997.89857765</v>
      </c>
      <c r="H250" s="92">
        <v>629342</v>
      </c>
      <c r="I250" s="91">
        <f t="shared" si="30"/>
        <v>43482339.89857765</v>
      </c>
      <c r="J250" s="91">
        <f>'Bil 1 2008-2020'!K250</f>
        <v>4147392</v>
      </c>
      <c r="K250" s="204">
        <f>'Bil 1 2008-2020'!L250</f>
        <v>127550</v>
      </c>
      <c r="L250" s="252">
        <v>332454</v>
      </c>
      <c r="M250" s="100">
        <f t="shared" si="31"/>
        <v>47757281.89857765</v>
      </c>
      <c r="N250" s="100">
        <f>'Bil 1 2008-2020'!N250</f>
        <v>-170546.89857765287</v>
      </c>
      <c r="O250" s="91">
        <f t="shared" si="32"/>
        <v>47586735</v>
      </c>
      <c r="P250" s="12">
        <f>'Bil 1 2008-2020'!P250</f>
        <v>568547</v>
      </c>
      <c r="Q250" s="12">
        <f t="shared" si="33"/>
        <v>48155282</v>
      </c>
      <c r="R250" s="12">
        <f>'Bil 1 2008-2020'!R250</f>
        <v>-426391</v>
      </c>
      <c r="S250" s="12">
        <f t="shared" si="34"/>
        <v>47728891</v>
      </c>
      <c r="T250" s="12">
        <f>'Bil 1 2008-2020'!T250</f>
        <v>602685</v>
      </c>
      <c r="U250" s="12">
        <f t="shared" si="35"/>
        <v>48331576</v>
      </c>
      <c r="V250" s="12">
        <f>'Bil 1 2008-2020'!V250</f>
        <v>516142</v>
      </c>
      <c r="W250" s="12">
        <f t="shared" si="36"/>
        <v>48847718</v>
      </c>
      <c r="X250" s="2"/>
      <c r="Z250" s="2"/>
    </row>
    <row r="251" spans="1:26" ht="15">
      <c r="A251" s="10">
        <v>2184</v>
      </c>
      <c r="B251" s="11" t="s">
        <v>496</v>
      </c>
      <c r="C251" s="92">
        <v>49076419.069277555</v>
      </c>
      <c r="D251" s="92">
        <v>9203181</v>
      </c>
      <c r="E251" s="91">
        <f t="shared" si="28"/>
        <v>58279600.069277555</v>
      </c>
      <c r="F251" s="92">
        <v>3911292</v>
      </c>
      <c r="G251" s="91">
        <f t="shared" si="29"/>
        <v>62190892.069277555</v>
      </c>
      <c r="H251" s="92">
        <v>1012723</v>
      </c>
      <c r="I251" s="91">
        <f t="shared" si="30"/>
        <v>63203615.069277555</v>
      </c>
      <c r="J251" s="91">
        <f>'Bil 1 2008-2020'!K251</f>
        <v>6438618</v>
      </c>
      <c r="K251" s="204">
        <f>'Bil 1 2008-2020'!L251</f>
        <v>305187</v>
      </c>
      <c r="L251" s="252">
        <v>626240</v>
      </c>
      <c r="M251" s="100">
        <f t="shared" si="31"/>
        <v>69947420.06927755</v>
      </c>
      <c r="N251" s="100">
        <f>'Bil 1 2008-2020'!N251</f>
        <v>-202027.06927755475</v>
      </c>
      <c r="O251" s="91">
        <f t="shared" si="32"/>
        <v>69745393</v>
      </c>
      <c r="P251" s="12">
        <f>'Bil 1 2008-2020'!P251</f>
        <v>405657</v>
      </c>
      <c r="Q251" s="12">
        <f t="shared" si="33"/>
        <v>70151050</v>
      </c>
      <c r="R251" s="12">
        <f>'Bil 1 2008-2020'!R251</f>
        <v>3395357</v>
      </c>
      <c r="S251" s="12">
        <f t="shared" si="34"/>
        <v>73546407</v>
      </c>
      <c r="T251" s="12">
        <f>'Bil 1 2008-2020'!T251</f>
        <v>1108029</v>
      </c>
      <c r="U251" s="12">
        <f t="shared" si="35"/>
        <v>74654436</v>
      </c>
      <c r="V251" s="12">
        <f>'Bil 1 2008-2020'!V251</f>
        <v>1479900</v>
      </c>
      <c r="W251" s="12">
        <f t="shared" si="36"/>
        <v>76134336</v>
      </c>
      <c r="X251" s="2"/>
      <c r="Z251" s="2"/>
    </row>
    <row r="252" spans="1:26" ht="15">
      <c r="A252" s="10">
        <v>2260</v>
      </c>
      <c r="B252" s="11" t="s">
        <v>498</v>
      </c>
      <c r="C252" s="92">
        <v>13887446.721683156</v>
      </c>
      <c r="D252" s="92">
        <v>315117</v>
      </c>
      <c r="E252" s="91">
        <f t="shared" si="28"/>
        <v>14202563.721683156</v>
      </c>
      <c r="F252" s="92">
        <v>358992</v>
      </c>
      <c r="G252" s="91">
        <f t="shared" si="29"/>
        <v>14561555.721683156</v>
      </c>
      <c r="H252" s="92">
        <v>208926</v>
      </c>
      <c r="I252" s="91">
        <f t="shared" si="30"/>
        <v>14770481.721683156</v>
      </c>
      <c r="J252" s="91">
        <f>'Bil 1 2008-2020'!K252</f>
        <v>425691</v>
      </c>
      <c r="K252" s="204">
        <f>'Bil 1 2008-2020'!L252</f>
        <v>15742</v>
      </c>
      <c r="L252" s="252">
        <v>37452</v>
      </c>
      <c r="M252" s="100">
        <f t="shared" si="31"/>
        <v>15211914.721683156</v>
      </c>
      <c r="N252" s="100">
        <f>'Bil 1 2008-2020'!N252</f>
        <v>-137880.72168315575</v>
      </c>
      <c r="O252" s="91">
        <f t="shared" si="32"/>
        <v>15074034</v>
      </c>
      <c r="P252" s="12">
        <f>'Bil 1 2008-2020'!P252</f>
        <v>-136397</v>
      </c>
      <c r="Q252" s="12">
        <f t="shared" si="33"/>
        <v>14937637</v>
      </c>
      <c r="R252" s="12">
        <f>'Bil 1 2008-2020'!R252</f>
        <v>26732</v>
      </c>
      <c r="S252" s="12">
        <f t="shared" si="34"/>
        <v>14964369</v>
      </c>
      <c r="T252" s="12">
        <f>'Bil 1 2008-2020'!T252</f>
        <v>96440</v>
      </c>
      <c r="U252" s="12">
        <f t="shared" si="35"/>
        <v>15060809</v>
      </c>
      <c r="V252" s="12">
        <f>'Bil 1 2008-2020'!V252</f>
        <v>25631</v>
      </c>
      <c r="W252" s="12">
        <f t="shared" si="36"/>
        <v>15086440</v>
      </c>
      <c r="X252" s="2"/>
      <c r="Z252" s="2"/>
    </row>
    <row r="253" spans="1:26" ht="15">
      <c r="A253" s="10">
        <v>2262</v>
      </c>
      <c r="B253" s="11" t="s">
        <v>500</v>
      </c>
      <c r="C253" s="92">
        <v>23698478.73401653</v>
      </c>
      <c r="D253" s="92">
        <v>3953878</v>
      </c>
      <c r="E253" s="91">
        <f t="shared" si="28"/>
        <v>27652356.73401653</v>
      </c>
      <c r="F253" s="92">
        <v>967944</v>
      </c>
      <c r="G253" s="91">
        <f t="shared" si="29"/>
        <v>28620300.73401653</v>
      </c>
      <c r="H253" s="92">
        <v>426816</v>
      </c>
      <c r="I253" s="91">
        <f t="shared" si="30"/>
        <v>29047116.73401653</v>
      </c>
      <c r="J253" s="91">
        <f>'Bil 1 2008-2020'!K253</f>
        <v>1544816</v>
      </c>
      <c r="K253" s="204">
        <f>'Bil 1 2008-2020'!L253</f>
        <v>24142</v>
      </c>
      <c r="L253" s="252">
        <v>32108</v>
      </c>
      <c r="M253" s="100">
        <f t="shared" si="31"/>
        <v>30616074.73401653</v>
      </c>
      <c r="N253" s="100">
        <f>'Bil 1 2008-2020'!N253</f>
        <v>-419057.7340165302</v>
      </c>
      <c r="O253" s="91">
        <f t="shared" si="32"/>
        <v>30197017</v>
      </c>
      <c r="P253" s="12">
        <f>'Bil 1 2008-2020'!P253</f>
        <v>26118</v>
      </c>
      <c r="Q253" s="12">
        <f t="shared" si="33"/>
        <v>30223135</v>
      </c>
      <c r="R253" s="12">
        <f>'Bil 1 2008-2020'!R253</f>
        <v>334084</v>
      </c>
      <c r="S253" s="12">
        <f t="shared" si="34"/>
        <v>30557219</v>
      </c>
      <c r="T253" s="12">
        <f>'Bil 1 2008-2020'!T253</f>
        <v>357298</v>
      </c>
      <c r="U253" s="12">
        <f t="shared" si="35"/>
        <v>30914517</v>
      </c>
      <c r="V253" s="12">
        <f>'Bil 1 2008-2020'!V253</f>
        <v>221676</v>
      </c>
      <c r="W253" s="12">
        <f t="shared" si="36"/>
        <v>31136193</v>
      </c>
      <c r="X253" s="2"/>
      <c r="Z253" s="2"/>
    </row>
    <row r="254" spans="1:26" ht="15">
      <c r="A254" s="10">
        <v>2280</v>
      </c>
      <c r="B254" s="11" t="s">
        <v>502</v>
      </c>
      <c r="C254" s="92">
        <v>33132163.361260157</v>
      </c>
      <c r="D254" s="92">
        <v>4942977</v>
      </c>
      <c r="E254" s="91">
        <f t="shared" si="28"/>
        <v>38075140.36126016</v>
      </c>
      <c r="F254" s="92">
        <v>1767165</v>
      </c>
      <c r="G254" s="91">
        <f t="shared" si="29"/>
        <v>39842305.36126016</v>
      </c>
      <c r="H254" s="92">
        <v>659961</v>
      </c>
      <c r="I254" s="91">
        <f t="shared" si="30"/>
        <v>40502266.36126016</v>
      </c>
      <c r="J254" s="91">
        <f>'Bil 1 2008-2020'!K254</f>
        <v>2243646</v>
      </c>
      <c r="K254" s="204">
        <f>'Bil 1 2008-2020'!L254</f>
        <v>88527</v>
      </c>
      <c r="L254" s="252">
        <v>228398</v>
      </c>
      <c r="M254" s="100">
        <f t="shared" si="31"/>
        <v>42834439.36126016</v>
      </c>
      <c r="N254" s="100">
        <f>'Bil 1 2008-2020'!N254</f>
        <v>-977883.3612601608</v>
      </c>
      <c r="O254" s="91">
        <f t="shared" si="32"/>
        <v>41856556</v>
      </c>
      <c r="P254" s="12">
        <f>'Bil 1 2008-2020'!P254</f>
        <v>-76828</v>
      </c>
      <c r="Q254" s="12">
        <f t="shared" si="33"/>
        <v>41779728</v>
      </c>
      <c r="R254" s="12">
        <f>'Bil 1 2008-2020'!R254</f>
        <v>1233062</v>
      </c>
      <c r="S254" s="12">
        <f t="shared" si="34"/>
        <v>43012790</v>
      </c>
      <c r="T254" s="12">
        <f>'Bil 1 2008-2020'!T254</f>
        <v>743082</v>
      </c>
      <c r="U254" s="12">
        <f t="shared" si="35"/>
        <v>43755872</v>
      </c>
      <c r="V254" s="12">
        <f>'Bil 1 2008-2020'!V254</f>
        <v>382151</v>
      </c>
      <c r="W254" s="12">
        <f t="shared" si="36"/>
        <v>44138023</v>
      </c>
      <c r="X254" s="2"/>
      <c r="Z254" s="2"/>
    </row>
    <row r="255" spans="1:26" ht="15">
      <c r="A255" s="10">
        <v>2281</v>
      </c>
      <c r="B255" s="11" t="s">
        <v>504</v>
      </c>
      <c r="C255" s="92">
        <v>125680595.61844715</v>
      </c>
      <c r="D255" s="92">
        <v>17488428</v>
      </c>
      <c r="E255" s="91">
        <f t="shared" si="28"/>
        <v>143169023.61844715</v>
      </c>
      <c r="F255" s="92">
        <v>5236928</v>
      </c>
      <c r="G255" s="91">
        <f t="shared" si="29"/>
        <v>148405951.61844715</v>
      </c>
      <c r="H255" s="92">
        <v>1985432</v>
      </c>
      <c r="I255" s="91">
        <f t="shared" si="30"/>
        <v>150391383.61844715</v>
      </c>
      <c r="J255" s="91">
        <f>'Bil 1 2008-2020'!K255</f>
        <v>10944882</v>
      </c>
      <c r="K255" s="204">
        <f>'Bil 1 2008-2020'!L255</f>
        <v>238918</v>
      </c>
      <c r="L255" s="252">
        <v>445056</v>
      </c>
      <c r="M255" s="100">
        <f t="shared" si="31"/>
        <v>161575183.61844715</v>
      </c>
      <c r="N255" s="100">
        <f>'Bil 1 2008-2020'!N255</f>
        <v>-3309278.6184471548</v>
      </c>
      <c r="O255" s="91">
        <f t="shared" si="32"/>
        <v>158265905</v>
      </c>
      <c r="P255" s="12">
        <f>'Bil 1 2008-2020'!P255</f>
        <v>671815</v>
      </c>
      <c r="Q255" s="12">
        <f t="shared" si="33"/>
        <v>158937720</v>
      </c>
      <c r="R255" s="12">
        <f>'Bil 1 2008-2020'!R255</f>
        <v>3841205</v>
      </c>
      <c r="S255" s="12">
        <f t="shared" si="34"/>
        <v>162778925</v>
      </c>
      <c r="T255" s="12">
        <f>'Bil 1 2008-2020'!T255</f>
        <v>3576690</v>
      </c>
      <c r="U255" s="12">
        <f t="shared" si="35"/>
        <v>166355615</v>
      </c>
      <c r="V255" s="12">
        <f>'Bil 1 2008-2020'!V255</f>
        <v>3833524</v>
      </c>
      <c r="W255" s="12">
        <f t="shared" si="36"/>
        <v>170189139</v>
      </c>
      <c r="X255" s="2"/>
      <c r="Z255" s="2"/>
    </row>
    <row r="256" spans="1:26" ht="15">
      <c r="A256" s="10">
        <v>2282</v>
      </c>
      <c r="B256" s="11" t="s">
        <v>506</v>
      </c>
      <c r="C256" s="92">
        <v>26125991.66556218</v>
      </c>
      <c r="D256" s="92">
        <v>3551743</v>
      </c>
      <c r="E256" s="91">
        <f t="shared" si="28"/>
        <v>29677734.66556218</v>
      </c>
      <c r="F256" s="92">
        <v>1200949</v>
      </c>
      <c r="G256" s="91">
        <f t="shared" si="29"/>
        <v>30878683.66556218</v>
      </c>
      <c r="H256" s="92">
        <v>503644</v>
      </c>
      <c r="I256" s="91">
        <f t="shared" si="30"/>
        <v>31382327.66556218</v>
      </c>
      <c r="J256" s="91">
        <f>'Bil 1 2008-2020'!K256</f>
        <v>1680430</v>
      </c>
      <c r="K256" s="204">
        <f>'Bil 1 2008-2020'!L256</f>
        <v>138096</v>
      </c>
      <c r="L256" s="252">
        <v>288284</v>
      </c>
      <c r="M256" s="100">
        <f t="shared" si="31"/>
        <v>33200853.66556218</v>
      </c>
      <c r="N256" s="100">
        <f>'Bil 1 2008-2020'!N256</f>
        <v>-194277.66556217894</v>
      </c>
      <c r="O256" s="91">
        <f t="shared" si="32"/>
        <v>33006576</v>
      </c>
      <c r="P256" s="12">
        <f>'Bil 1 2008-2020'!P256</f>
        <v>-150960</v>
      </c>
      <c r="Q256" s="12">
        <f t="shared" si="33"/>
        <v>32855616</v>
      </c>
      <c r="R256" s="12">
        <f>'Bil 1 2008-2020'!R256</f>
        <v>1572684</v>
      </c>
      <c r="S256" s="12">
        <f t="shared" si="34"/>
        <v>34428300</v>
      </c>
      <c r="T256" s="12">
        <f>'Bil 1 2008-2020'!T256</f>
        <v>213756</v>
      </c>
      <c r="U256" s="12">
        <f t="shared" si="35"/>
        <v>34642056</v>
      </c>
      <c r="V256" s="12">
        <f>'Bil 1 2008-2020'!V256</f>
        <v>242096</v>
      </c>
      <c r="W256" s="12">
        <f t="shared" si="36"/>
        <v>34884152</v>
      </c>
      <c r="X256" s="2"/>
      <c r="Z256" s="2"/>
    </row>
    <row r="257" spans="1:26" ht="15">
      <c r="A257" s="10">
        <v>2283</v>
      </c>
      <c r="B257" s="11" t="s">
        <v>488</v>
      </c>
      <c r="C257" s="91">
        <v>27507827.16025702</v>
      </c>
      <c r="D257" s="91">
        <v>1712108</v>
      </c>
      <c r="E257" s="91">
        <f t="shared" si="28"/>
        <v>29219935.16025702</v>
      </c>
      <c r="F257" s="91">
        <v>744402</v>
      </c>
      <c r="G257" s="91">
        <f t="shared" si="29"/>
        <v>29964337.16025702</v>
      </c>
      <c r="H257" s="91">
        <v>266575</v>
      </c>
      <c r="I257" s="91">
        <f t="shared" si="30"/>
        <v>30230912.16025702</v>
      </c>
      <c r="J257" s="91">
        <f>'Bil 1 2008-2020'!K257</f>
        <v>535112</v>
      </c>
      <c r="K257" s="204">
        <f>'Bil 1 2008-2020'!L257</f>
        <v>52482</v>
      </c>
      <c r="L257" s="252">
        <v>108881</v>
      </c>
      <c r="M257" s="100">
        <f t="shared" si="31"/>
        <v>30818506.16025702</v>
      </c>
      <c r="N257" s="100">
        <f>'Bil 1 2008-2020'!N257</f>
        <v>-422729.1602570191</v>
      </c>
      <c r="O257" s="91">
        <f t="shared" si="32"/>
        <v>30395777</v>
      </c>
      <c r="P257" s="12">
        <f>'Bil 1 2008-2020'!P257</f>
        <v>-163561</v>
      </c>
      <c r="Q257" s="12">
        <f t="shared" si="33"/>
        <v>30232216</v>
      </c>
      <c r="R257" s="12">
        <f>'Bil 1 2008-2020'!R257</f>
        <v>298772</v>
      </c>
      <c r="S257" s="12">
        <f t="shared" si="34"/>
        <v>30530988</v>
      </c>
      <c r="T257" s="12">
        <f>'Bil 1 2008-2020'!T257</f>
        <v>121976</v>
      </c>
      <c r="U257" s="12">
        <f t="shared" si="35"/>
        <v>30652964</v>
      </c>
      <c r="V257" s="12">
        <f>'Bil 1 2008-2020'!V257</f>
        <v>53441</v>
      </c>
      <c r="W257" s="12">
        <f t="shared" si="36"/>
        <v>30706405</v>
      </c>
      <c r="X257" s="2"/>
      <c r="Z257" s="2"/>
    </row>
    <row r="258" spans="1:26" ht="15">
      <c r="A258" s="10">
        <v>2284</v>
      </c>
      <c r="B258" s="11" t="s">
        <v>509</v>
      </c>
      <c r="C258" s="92">
        <v>73437913.10315248</v>
      </c>
      <c r="D258" s="92">
        <v>16785264</v>
      </c>
      <c r="E258" s="91">
        <f t="shared" si="28"/>
        <v>90223177.10315248</v>
      </c>
      <c r="F258" s="92">
        <v>2906271</v>
      </c>
      <c r="G258" s="91">
        <f t="shared" si="29"/>
        <v>93129448.10315248</v>
      </c>
      <c r="H258" s="92">
        <v>1607153</v>
      </c>
      <c r="I258" s="91">
        <f t="shared" si="30"/>
        <v>94736601.10315248</v>
      </c>
      <c r="J258" s="91">
        <f>'Bil 1 2008-2020'!K258</f>
        <v>6221009</v>
      </c>
      <c r="K258" s="204">
        <f>'Bil 1 2008-2020'!L258</f>
        <v>309729</v>
      </c>
      <c r="L258" s="252">
        <v>803532</v>
      </c>
      <c r="M258" s="100">
        <f t="shared" si="31"/>
        <v>101267339.10315248</v>
      </c>
      <c r="N258" s="100">
        <f>'Bil 1 2008-2020'!N258</f>
        <v>-1223951.1031524837</v>
      </c>
      <c r="O258" s="91">
        <f t="shared" si="32"/>
        <v>100043388</v>
      </c>
      <c r="P258" s="12">
        <f>'Bil 1 2008-2020'!P258</f>
        <v>78067</v>
      </c>
      <c r="Q258" s="12">
        <f t="shared" si="33"/>
        <v>100121455</v>
      </c>
      <c r="R258" s="12">
        <f>'Bil 1 2008-2020'!R258</f>
        <v>2647047</v>
      </c>
      <c r="S258" s="12">
        <f t="shared" si="34"/>
        <v>102768502</v>
      </c>
      <c r="T258" s="12">
        <f>'Bil 1 2008-2020'!T258</f>
        <v>2024061</v>
      </c>
      <c r="U258" s="12">
        <f t="shared" si="35"/>
        <v>104792563</v>
      </c>
      <c r="V258" s="12">
        <f>'Bil 1 2008-2020'!V258</f>
        <v>1405227</v>
      </c>
      <c r="W258" s="12">
        <f t="shared" si="36"/>
        <v>106197790</v>
      </c>
      <c r="X258" s="2"/>
      <c r="Z258" s="2"/>
    </row>
    <row r="259" spans="1:26" ht="15">
      <c r="A259" s="10">
        <v>2303</v>
      </c>
      <c r="B259" s="11" t="s">
        <v>511</v>
      </c>
      <c r="C259" s="92">
        <v>7662543.555678029</v>
      </c>
      <c r="D259" s="92">
        <v>224835</v>
      </c>
      <c r="E259" s="91">
        <f t="shared" si="28"/>
        <v>7887378.555678029</v>
      </c>
      <c r="F259" s="92">
        <v>181373</v>
      </c>
      <c r="G259" s="91">
        <f t="shared" si="29"/>
        <v>8068751.555678029</v>
      </c>
      <c r="H259" s="92">
        <v>289701</v>
      </c>
      <c r="I259" s="91">
        <f t="shared" si="30"/>
        <v>8358452.555678029</v>
      </c>
      <c r="J259" s="91">
        <f>'Bil 1 2008-2020'!K259</f>
        <v>-59359</v>
      </c>
      <c r="K259" s="204">
        <f>'Bil 1 2008-2020'!L259</f>
        <v>4129</v>
      </c>
      <c r="L259" s="252">
        <v>24926</v>
      </c>
      <c r="M259" s="100">
        <f t="shared" si="31"/>
        <v>8303222.555678029</v>
      </c>
      <c r="N259" s="100">
        <f>'Bil 1 2008-2020'!N259</f>
        <v>-28098.555678028613</v>
      </c>
      <c r="O259" s="91">
        <f t="shared" si="32"/>
        <v>8275124</v>
      </c>
      <c r="P259" s="12">
        <f>'Bil 1 2008-2020'!P259</f>
        <v>-196310</v>
      </c>
      <c r="Q259" s="12">
        <f t="shared" si="33"/>
        <v>8078814</v>
      </c>
      <c r="R259" s="12">
        <f>'Bil 1 2008-2020'!R259</f>
        <v>281066</v>
      </c>
      <c r="S259" s="12">
        <f t="shared" si="34"/>
        <v>8359880</v>
      </c>
      <c r="T259" s="12">
        <f>'Bil 1 2008-2020'!T259</f>
        <v>8673</v>
      </c>
      <c r="U259" s="12">
        <f t="shared" si="35"/>
        <v>8368553</v>
      </c>
      <c r="V259" s="12">
        <f>'Bil 1 2008-2020'!V259</f>
        <v>40038</v>
      </c>
      <c r="W259" s="12">
        <f t="shared" si="36"/>
        <v>8408591</v>
      </c>
      <c r="X259" s="2"/>
      <c r="Z259" s="2"/>
    </row>
    <row r="260" spans="1:26" ht="15">
      <c r="A260" s="10">
        <v>2305</v>
      </c>
      <c r="B260" s="11" t="s">
        <v>513</v>
      </c>
      <c r="C260" s="92">
        <v>9466901.82663533</v>
      </c>
      <c r="D260" s="92">
        <v>182229</v>
      </c>
      <c r="E260" s="91">
        <f t="shared" si="28"/>
        <v>9649130.82663533</v>
      </c>
      <c r="F260" s="92">
        <v>472289</v>
      </c>
      <c r="G260" s="91">
        <f t="shared" si="29"/>
        <v>10121419.82663533</v>
      </c>
      <c r="H260" s="92">
        <v>285645</v>
      </c>
      <c r="I260" s="91">
        <f t="shared" si="30"/>
        <v>10407064.82663533</v>
      </c>
      <c r="J260" s="91">
        <f>'Bil 1 2008-2020'!K260</f>
        <v>637357</v>
      </c>
      <c r="K260" s="204">
        <f>'Bil 1 2008-2020'!L260</f>
        <v>55368</v>
      </c>
      <c r="L260" s="252">
        <v>83545</v>
      </c>
      <c r="M260" s="100">
        <f t="shared" si="31"/>
        <v>11099789.82663533</v>
      </c>
      <c r="N260" s="100">
        <f>'Bil 1 2008-2020'!N260</f>
        <v>-27622.826635330915</v>
      </c>
      <c r="O260" s="91">
        <f t="shared" si="32"/>
        <v>11072167</v>
      </c>
      <c r="P260" s="12">
        <f>'Bil 1 2008-2020'!P260</f>
        <v>-94328</v>
      </c>
      <c r="Q260" s="12">
        <f t="shared" si="33"/>
        <v>10977839</v>
      </c>
      <c r="R260" s="12">
        <f>'Bil 1 2008-2020'!R260</f>
        <v>258360</v>
      </c>
      <c r="S260" s="12">
        <f t="shared" si="34"/>
        <v>11236199</v>
      </c>
      <c r="T260" s="12">
        <f>'Bil 1 2008-2020'!T260</f>
        <v>18525</v>
      </c>
      <c r="U260" s="12">
        <f t="shared" si="35"/>
        <v>11254724</v>
      </c>
      <c r="V260" s="12">
        <f>'Bil 1 2008-2020'!V260</f>
        <v>90375</v>
      </c>
      <c r="W260" s="12">
        <f t="shared" si="36"/>
        <v>11345099</v>
      </c>
      <c r="X260" s="2"/>
      <c r="Z260" s="2"/>
    </row>
    <row r="261" spans="1:26" ht="15">
      <c r="A261" s="10">
        <v>2309</v>
      </c>
      <c r="B261" s="11" t="s">
        <v>515</v>
      </c>
      <c r="C261" s="92">
        <v>18997580.67610273</v>
      </c>
      <c r="D261" s="92">
        <v>2409174</v>
      </c>
      <c r="E261" s="91">
        <f t="shared" si="28"/>
        <v>21406754.67610273</v>
      </c>
      <c r="F261" s="92">
        <v>1009056</v>
      </c>
      <c r="G261" s="91">
        <f t="shared" si="29"/>
        <v>22415810.67610273</v>
      </c>
      <c r="H261" s="92">
        <v>1369379</v>
      </c>
      <c r="I261" s="91">
        <f t="shared" si="30"/>
        <v>23785189.67610273</v>
      </c>
      <c r="J261" s="91">
        <f>'Bil 1 2008-2020'!K261</f>
        <v>3132142</v>
      </c>
      <c r="K261" s="204">
        <f>'Bil 1 2008-2020'!L261</f>
        <v>81860</v>
      </c>
      <c r="L261" s="252">
        <v>127150</v>
      </c>
      <c r="M261" s="100">
        <f t="shared" si="31"/>
        <v>26999191.67610273</v>
      </c>
      <c r="N261" s="100">
        <f>'Bil 1 2008-2020'!N261</f>
        <v>336819.3238972686</v>
      </c>
      <c r="O261" s="91">
        <f t="shared" si="32"/>
        <v>27336011</v>
      </c>
      <c r="P261" s="12">
        <f>'Bil 1 2008-2020'!P261</f>
        <v>935683</v>
      </c>
      <c r="Q261" s="12">
        <f t="shared" si="33"/>
        <v>28271694</v>
      </c>
      <c r="R261" s="12">
        <f>'Bil 1 2008-2020'!R261</f>
        <v>1675838</v>
      </c>
      <c r="S261" s="12">
        <f t="shared" si="34"/>
        <v>29947532</v>
      </c>
      <c r="T261" s="12">
        <f>'Bil 1 2008-2020'!T261</f>
        <v>540497</v>
      </c>
      <c r="U261" s="12">
        <f t="shared" si="35"/>
        <v>30488029</v>
      </c>
      <c r="V261" s="12">
        <f>'Bil 1 2008-2020'!V261</f>
        <v>1007853</v>
      </c>
      <c r="W261" s="12">
        <f t="shared" si="36"/>
        <v>31495882</v>
      </c>
      <c r="X261" s="2"/>
      <c r="Z261" s="2"/>
    </row>
    <row r="262" spans="1:26" ht="15">
      <c r="A262" s="10">
        <v>2313</v>
      </c>
      <c r="B262" s="11" t="s">
        <v>517</v>
      </c>
      <c r="C262" s="92">
        <v>16846434.84349605</v>
      </c>
      <c r="D262" s="92">
        <v>776998</v>
      </c>
      <c r="E262" s="91">
        <f t="shared" si="28"/>
        <v>17623432.84349605</v>
      </c>
      <c r="F262" s="92">
        <v>821618</v>
      </c>
      <c r="G262" s="91">
        <f t="shared" si="29"/>
        <v>18445050.84349605</v>
      </c>
      <c r="H262" s="92">
        <v>511928</v>
      </c>
      <c r="I262" s="91">
        <f t="shared" si="30"/>
        <v>18956978.84349605</v>
      </c>
      <c r="J262" s="91">
        <f>'Bil 1 2008-2020'!K262</f>
        <v>841632</v>
      </c>
      <c r="K262" s="204">
        <f>'Bil 1 2008-2020'!L262</f>
        <v>398</v>
      </c>
      <c r="L262" s="252">
        <v>44547</v>
      </c>
      <c r="M262" s="100">
        <f t="shared" si="31"/>
        <v>19799008.84349605</v>
      </c>
      <c r="N262" s="100">
        <f>'Bil 1 2008-2020'!N262</f>
        <v>-239200.8434960507</v>
      </c>
      <c r="O262" s="91">
        <f t="shared" si="32"/>
        <v>19559808</v>
      </c>
      <c r="P262" s="12">
        <f>'Bil 1 2008-2020'!P262</f>
        <v>-255772</v>
      </c>
      <c r="Q262" s="12">
        <f t="shared" si="33"/>
        <v>19304036</v>
      </c>
      <c r="R262" s="12">
        <f>'Bil 1 2008-2020'!R262</f>
        <v>915130</v>
      </c>
      <c r="S262" s="12">
        <f t="shared" si="34"/>
        <v>20219166</v>
      </c>
      <c r="T262" s="12">
        <f>'Bil 1 2008-2020'!T262</f>
        <v>40969</v>
      </c>
      <c r="U262" s="12">
        <f t="shared" si="35"/>
        <v>20260135</v>
      </c>
      <c r="V262" s="12">
        <f>'Bil 1 2008-2020'!V262</f>
        <v>63313</v>
      </c>
      <c r="W262" s="12">
        <f t="shared" si="36"/>
        <v>20323448</v>
      </c>
      <c r="X262" s="2"/>
      <c r="Z262" s="2"/>
    </row>
    <row r="263" spans="1:26" ht="15">
      <c r="A263" s="10">
        <v>2321</v>
      </c>
      <c r="B263" s="11" t="s">
        <v>519</v>
      </c>
      <c r="C263" s="92">
        <v>13430378.058053324</v>
      </c>
      <c r="D263" s="92">
        <v>6745331</v>
      </c>
      <c r="E263" s="91">
        <f aca="true" t="shared" si="37" ref="E263:E295">C263+D263</f>
        <v>20175709.058053322</v>
      </c>
      <c r="F263" s="92">
        <v>1993309</v>
      </c>
      <c r="G263" s="91">
        <f aca="true" t="shared" si="38" ref="G263:G295">E263+F263</f>
        <v>22169018.058053322</v>
      </c>
      <c r="H263" s="92">
        <v>886473</v>
      </c>
      <c r="I263" s="91">
        <f aca="true" t="shared" si="39" ref="I263:I295">G263+H263</f>
        <v>23055491.058053322</v>
      </c>
      <c r="J263" s="91">
        <f>'Bil 1 2008-2020'!K263</f>
        <v>4012269</v>
      </c>
      <c r="K263" s="204">
        <f>'Bil 1 2008-2020'!L263</f>
        <v>176159</v>
      </c>
      <c r="L263" s="252">
        <v>501489</v>
      </c>
      <c r="M263" s="100">
        <f aca="true" t="shared" si="40" ref="M263:M295">I263+J263+K263</f>
        <v>27243919.058053322</v>
      </c>
      <c r="N263" s="100">
        <f>'Bil 1 2008-2020'!N263</f>
        <v>683774.9419466779</v>
      </c>
      <c r="O263" s="91">
        <f aca="true" t="shared" si="41" ref="O263:O295">M263+N263</f>
        <v>27927694</v>
      </c>
      <c r="P263" s="12">
        <f>'Bil 1 2008-2020'!P263</f>
        <v>806991</v>
      </c>
      <c r="Q263" s="12">
        <f aca="true" t="shared" si="42" ref="Q263:Q295">P263+O263</f>
        <v>28734685</v>
      </c>
      <c r="R263" s="12">
        <f>'Bil 1 2008-2020'!R263</f>
        <v>2790804</v>
      </c>
      <c r="S263" s="12">
        <f aca="true" t="shared" si="43" ref="S263:S295">R263+Q263</f>
        <v>31525489</v>
      </c>
      <c r="T263" s="12">
        <f>'Bil 1 2008-2020'!T263</f>
        <v>1312569</v>
      </c>
      <c r="U263" s="12">
        <f aca="true" t="shared" si="44" ref="U263:U295">T263+S263</f>
        <v>32838058</v>
      </c>
      <c r="V263" s="12">
        <f>'Bil 1 2008-2020'!V263</f>
        <v>2234547</v>
      </c>
      <c r="W263" s="12">
        <f aca="true" t="shared" si="45" ref="W263:W295">V263+U263</f>
        <v>35072605</v>
      </c>
      <c r="X263" s="2"/>
      <c r="Z263" s="2"/>
    </row>
    <row r="264" spans="1:26" ht="15">
      <c r="A264" s="10">
        <v>2326</v>
      </c>
      <c r="B264" s="11" t="s">
        <v>521</v>
      </c>
      <c r="C264" s="92">
        <v>10088727.79924801</v>
      </c>
      <c r="D264" s="92">
        <v>2502827</v>
      </c>
      <c r="E264" s="91">
        <f t="shared" si="37"/>
        <v>12591554.79924801</v>
      </c>
      <c r="F264" s="92">
        <v>624445</v>
      </c>
      <c r="G264" s="91">
        <f t="shared" si="38"/>
        <v>13215999.79924801</v>
      </c>
      <c r="H264" s="92">
        <v>950737</v>
      </c>
      <c r="I264" s="91">
        <f t="shared" si="39"/>
        <v>14166736.79924801</v>
      </c>
      <c r="J264" s="91">
        <f>'Bil 1 2008-2020'!K264</f>
        <v>3225934</v>
      </c>
      <c r="K264" s="204">
        <f>'Bil 1 2008-2020'!L264</f>
        <v>92972</v>
      </c>
      <c r="L264" s="252">
        <v>192476</v>
      </c>
      <c r="M264" s="100">
        <f t="shared" si="40"/>
        <v>17485642.79924801</v>
      </c>
      <c r="N264" s="100">
        <f>'Bil 1 2008-2020'!N264</f>
        <v>257002.20075199008</v>
      </c>
      <c r="O264" s="91">
        <f t="shared" si="41"/>
        <v>17742645</v>
      </c>
      <c r="P264" s="12">
        <f>'Bil 1 2008-2020'!P264</f>
        <v>272606</v>
      </c>
      <c r="Q264" s="12">
        <f t="shared" si="42"/>
        <v>18015251</v>
      </c>
      <c r="R264" s="12">
        <f>'Bil 1 2008-2020'!R264</f>
        <v>943292</v>
      </c>
      <c r="S264" s="12">
        <f t="shared" si="43"/>
        <v>18958543</v>
      </c>
      <c r="T264" s="12">
        <f>'Bil 1 2008-2020'!T264</f>
        <v>253480</v>
      </c>
      <c r="U264" s="12">
        <f t="shared" si="44"/>
        <v>19212023</v>
      </c>
      <c r="V264" s="12">
        <f>'Bil 1 2008-2020'!V264</f>
        <v>511207</v>
      </c>
      <c r="W264" s="12">
        <f t="shared" si="45"/>
        <v>19723230</v>
      </c>
      <c r="X264" s="2"/>
      <c r="Z264" s="2"/>
    </row>
    <row r="265" spans="1:26" ht="15">
      <c r="A265" s="10">
        <v>2361</v>
      </c>
      <c r="B265" s="11" t="s">
        <v>523</v>
      </c>
      <c r="C265" s="92">
        <v>14219618.715600185</v>
      </c>
      <c r="D265" s="92">
        <v>7343192</v>
      </c>
      <c r="E265" s="91">
        <f t="shared" si="37"/>
        <v>21562810.715600185</v>
      </c>
      <c r="F265" s="92">
        <v>2183529</v>
      </c>
      <c r="G265" s="91">
        <f t="shared" si="38"/>
        <v>23746339.715600185</v>
      </c>
      <c r="H265" s="92">
        <v>1091008</v>
      </c>
      <c r="I265" s="91">
        <f t="shared" si="39"/>
        <v>24837347.715600185</v>
      </c>
      <c r="J265" s="91">
        <f>'Bil 1 2008-2020'!K265</f>
        <v>8055050</v>
      </c>
      <c r="K265" s="204">
        <f>'Bil 1 2008-2020'!L265</f>
        <v>144722</v>
      </c>
      <c r="L265" s="252">
        <v>399534</v>
      </c>
      <c r="M265" s="100">
        <f t="shared" si="40"/>
        <v>33037119.715600185</v>
      </c>
      <c r="N265" s="100">
        <f>'Bil 1 2008-2020'!N265</f>
        <v>847170.2843998149</v>
      </c>
      <c r="O265" s="91">
        <f t="shared" si="41"/>
        <v>33884290</v>
      </c>
      <c r="P265" s="12">
        <f>'Bil 1 2008-2020'!P265</f>
        <v>996356</v>
      </c>
      <c r="Q265" s="12">
        <f t="shared" si="42"/>
        <v>34880646</v>
      </c>
      <c r="R265" s="12">
        <f>'Bil 1 2008-2020'!R265</f>
        <v>389179</v>
      </c>
      <c r="S265" s="12">
        <f t="shared" si="43"/>
        <v>35269825</v>
      </c>
      <c r="T265" s="12">
        <f>'Bil 1 2008-2020'!T265</f>
        <v>971800</v>
      </c>
      <c r="U265" s="12">
        <f t="shared" si="44"/>
        <v>36241625</v>
      </c>
      <c r="V265" s="12">
        <f>'Bil 1 2008-2020'!V265</f>
        <v>1521385</v>
      </c>
      <c r="W265" s="12">
        <f t="shared" si="45"/>
        <v>37763010</v>
      </c>
      <c r="X265" s="2"/>
      <c r="Z265" s="2"/>
    </row>
    <row r="266" spans="1:26" ht="15">
      <c r="A266" s="10">
        <v>2380</v>
      </c>
      <c r="B266" s="11" t="s">
        <v>525</v>
      </c>
      <c r="C266" s="92">
        <v>77972725.16410775</v>
      </c>
      <c r="D266" s="92">
        <v>8570780</v>
      </c>
      <c r="E266" s="91">
        <f t="shared" si="37"/>
        <v>86543505.16410775</v>
      </c>
      <c r="F266" s="92">
        <v>3242843</v>
      </c>
      <c r="G266" s="91">
        <f t="shared" si="38"/>
        <v>89786348.16410775</v>
      </c>
      <c r="H266" s="92">
        <v>1837222</v>
      </c>
      <c r="I266" s="91">
        <f t="shared" si="39"/>
        <v>91623570.16410775</v>
      </c>
      <c r="J266" s="91">
        <f>'Bil 1 2008-2020'!K266</f>
        <v>6143694</v>
      </c>
      <c r="K266" s="204">
        <f>'Bil 1 2008-2020'!L266</f>
        <v>166335</v>
      </c>
      <c r="L266" s="252">
        <v>408878</v>
      </c>
      <c r="M266" s="100">
        <f t="shared" si="40"/>
        <v>97933599.16410775</v>
      </c>
      <c r="N266" s="100">
        <f>'Bil 1 2008-2020'!N266</f>
        <v>-2370334.164107755</v>
      </c>
      <c r="O266" s="91">
        <f t="shared" si="41"/>
        <v>95563265</v>
      </c>
      <c r="P266" s="12">
        <f>'Bil 1 2008-2020'!P266</f>
        <v>1207687</v>
      </c>
      <c r="Q266" s="12">
        <f t="shared" si="42"/>
        <v>96770952</v>
      </c>
      <c r="R266" s="12">
        <f>'Bil 1 2008-2020'!R266</f>
        <v>2748634</v>
      </c>
      <c r="S266" s="12">
        <f t="shared" si="43"/>
        <v>99519586</v>
      </c>
      <c r="T266" s="12">
        <f>'Bil 1 2008-2020'!T266</f>
        <v>2736974</v>
      </c>
      <c r="U266" s="12">
        <f t="shared" si="44"/>
        <v>102256560</v>
      </c>
      <c r="V266" s="12">
        <f>'Bil 1 2008-2020'!V266</f>
        <v>3198710</v>
      </c>
      <c r="W266" s="12">
        <f t="shared" si="45"/>
        <v>105455270</v>
      </c>
      <c r="X266" s="2"/>
      <c r="Z266" s="2"/>
    </row>
    <row r="267" spans="1:26" ht="15">
      <c r="A267" s="10">
        <v>2401</v>
      </c>
      <c r="B267" s="11" t="s">
        <v>527</v>
      </c>
      <c r="C267" s="92">
        <v>9817675.452211713</v>
      </c>
      <c r="D267" s="92">
        <v>1824744</v>
      </c>
      <c r="E267" s="91">
        <f t="shared" si="37"/>
        <v>11642419.452211713</v>
      </c>
      <c r="F267" s="92">
        <v>744278</v>
      </c>
      <c r="G267" s="91">
        <f t="shared" si="38"/>
        <v>12386697.452211713</v>
      </c>
      <c r="H267" s="92">
        <v>-885</v>
      </c>
      <c r="I267" s="91">
        <f t="shared" si="39"/>
        <v>12385812.452211713</v>
      </c>
      <c r="J267" s="91">
        <f>'Bil 1 2008-2020'!K267</f>
        <v>309270</v>
      </c>
      <c r="K267" s="204">
        <f>'Bil 1 2008-2020'!L267</f>
        <v>61140</v>
      </c>
      <c r="L267" s="252">
        <v>128949</v>
      </c>
      <c r="M267" s="100">
        <f t="shared" si="40"/>
        <v>12756222.452211713</v>
      </c>
      <c r="N267" s="100">
        <f>'Bil 1 2008-2020'!N267</f>
        <v>2462.5477882865816</v>
      </c>
      <c r="O267" s="91">
        <f t="shared" si="41"/>
        <v>12758685</v>
      </c>
      <c r="P267" s="12">
        <f>'Bil 1 2008-2020'!P267</f>
        <v>-83977</v>
      </c>
      <c r="Q267" s="12">
        <f t="shared" si="42"/>
        <v>12674708</v>
      </c>
      <c r="R267" s="12">
        <f>'Bil 1 2008-2020'!R267</f>
        <v>344831</v>
      </c>
      <c r="S267" s="12">
        <f t="shared" si="43"/>
        <v>13019539</v>
      </c>
      <c r="T267" s="12">
        <f>'Bil 1 2008-2020'!T267</f>
        <v>153192</v>
      </c>
      <c r="U267" s="12">
        <f t="shared" si="44"/>
        <v>13172731</v>
      </c>
      <c r="V267" s="12">
        <f>'Bil 1 2008-2020'!V267</f>
        <v>383571</v>
      </c>
      <c r="W267" s="12">
        <f t="shared" si="45"/>
        <v>13556302</v>
      </c>
      <c r="X267" s="2"/>
      <c r="Z267" s="2"/>
    </row>
    <row r="268" spans="1:26" ht="15">
      <c r="A268" s="10">
        <v>2403</v>
      </c>
      <c r="B268" s="11" t="s">
        <v>529</v>
      </c>
      <c r="C268" s="92">
        <v>3390811.7139050337</v>
      </c>
      <c r="D268" s="92">
        <v>110810</v>
      </c>
      <c r="E268" s="91">
        <f t="shared" si="37"/>
        <v>3501621.7139050337</v>
      </c>
      <c r="F268" s="92">
        <v>132491</v>
      </c>
      <c r="G268" s="91">
        <f t="shared" si="38"/>
        <v>3634112.7139050337</v>
      </c>
      <c r="H268" s="92">
        <v>-9713</v>
      </c>
      <c r="I268" s="91">
        <f t="shared" si="39"/>
        <v>3624399.7139050337</v>
      </c>
      <c r="J268" s="91">
        <f>'Bil 1 2008-2020'!K268</f>
        <v>115887</v>
      </c>
      <c r="K268" s="204">
        <f>'Bil 1 2008-2020'!L268</f>
        <v>17652</v>
      </c>
      <c r="L268" s="252">
        <v>33176</v>
      </c>
      <c r="M268" s="100">
        <f t="shared" si="40"/>
        <v>3757938.7139050337</v>
      </c>
      <c r="N268" s="100">
        <f>'Bil 1 2008-2020'!N268</f>
        <v>-21366.713905033655</v>
      </c>
      <c r="O268" s="91">
        <f t="shared" si="41"/>
        <v>3736572</v>
      </c>
      <c r="P268" s="12">
        <f>'Bil 1 2008-2020'!P268</f>
        <v>25939</v>
      </c>
      <c r="Q268" s="12">
        <f t="shared" si="42"/>
        <v>3762511</v>
      </c>
      <c r="R268" s="12">
        <f>'Bil 1 2008-2020'!R268</f>
        <v>-164551</v>
      </c>
      <c r="S268" s="12">
        <f t="shared" si="43"/>
        <v>3597960</v>
      </c>
      <c r="T268" s="12">
        <f>'Bil 1 2008-2020'!T268</f>
        <v>7242</v>
      </c>
      <c r="U268" s="12">
        <f t="shared" si="44"/>
        <v>3605202</v>
      </c>
      <c r="V268" s="12">
        <f>'Bil 1 2008-2020'!V268</f>
        <v>90065</v>
      </c>
      <c r="W268" s="12">
        <f t="shared" si="45"/>
        <v>3695267</v>
      </c>
      <c r="X268" s="2"/>
      <c r="Z268" s="2"/>
    </row>
    <row r="269" spans="1:26" ht="15">
      <c r="A269" s="10">
        <v>2404</v>
      </c>
      <c r="B269" s="11" t="s">
        <v>531</v>
      </c>
      <c r="C269" s="92">
        <v>7511073.126451864</v>
      </c>
      <c r="D269" s="92">
        <v>105256</v>
      </c>
      <c r="E269" s="91">
        <f t="shared" si="37"/>
        <v>7616329.126451864</v>
      </c>
      <c r="F269" s="92">
        <v>346599</v>
      </c>
      <c r="G269" s="91">
        <f t="shared" si="38"/>
        <v>7962928.126451864</v>
      </c>
      <c r="H269" s="92">
        <v>-23089</v>
      </c>
      <c r="I269" s="91">
        <f t="shared" si="39"/>
        <v>7939839.126451864</v>
      </c>
      <c r="J269" s="91">
        <f>'Bil 1 2008-2020'!K269</f>
        <v>215002</v>
      </c>
      <c r="K269" s="204">
        <f>'Bil 1 2008-2020'!L269</f>
        <v>2544</v>
      </c>
      <c r="L269" s="252">
        <v>-17932</v>
      </c>
      <c r="M269" s="100">
        <f t="shared" si="40"/>
        <v>8157385.126451864</v>
      </c>
      <c r="N269" s="100">
        <f>'Bil 1 2008-2020'!N269</f>
        <v>-73223.12645186391</v>
      </c>
      <c r="O269" s="91">
        <f t="shared" si="41"/>
        <v>8084162</v>
      </c>
      <c r="P269" s="12">
        <f>'Bil 1 2008-2020'!P269</f>
        <v>96949</v>
      </c>
      <c r="Q269" s="12">
        <f t="shared" si="42"/>
        <v>8181111</v>
      </c>
      <c r="R269" s="12">
        <f>'Bil 1 2008-2020'!R269</f>
        <v>384726</v>
      </c>
      <c r="S269" s="12">
        <f t="shared" si="43"/>
        <v>8565837</v>
      </c>
      <c r="T269" s="12">
        <f>'Bil 1 2008-2020'!T269</f>
        <v>36052</v>
      </c>
      <c r="U269" s="12">
        <f t="shared" si="44"/>
        <v>8601889</v>
      </c>
      <c r="V269" s="12">
        <f>'Bil 1 2008-2020'!V269</f>
        <v>135650</v>
      </c>
      <c r="W269" s="12">
        <f t="shared" si="45"/>
        <v>8737539</v>
      </c>
      <c r="X269" s="2"/>
      <c r="Z269" s="2"/>
    </row>
    <row r="270" spans="1:26" ht="15">
      <c r="A270" s="10">
        <v>2409</v>
      </c>
      <c r="B270" s="11" t="s">
        <v>533</v>
      </c>
      <c r="C270" s="92">
        <v>9211793.735307053</v>
      </c>
      <c r="D270" s="92">
        <v>1425577</v>
      </c>
      <c r="E270" s="91">
        <f t="shared" si="37"/>
        <v>10637370.735307053</v>
      </c>
      <c r="F270" s="92">
        <v>382072</v>
      </c>
      <c r="G270" s="91">
        <f t="shared" si="38"/>
        <v>11019442.735307053</v>
      </c>
      <c r="H270" s="92">
        <v>103491</v>
      </c>
      <c r="I270" s="91">
        <f t="shared" si="39"/>
        <v>11122933.735307053</v>
      </c>
      <c r="J270" s="91">
        <f>'Bil 1 2008-2020'!K270</f>
        <v>1010817</v>
      </c>
      <c r="K270" s="204">
        <f>'Bil 1 2008-2020'!L270</f>
        <v>3064</v>
      </c>
      <c r="L270" s="252">
        <v>6220</v>
      </c>
      <c r="M270" s="100">
        <f t="shared" si="40"/>
        <v>12136814.735307053</v>
      </c>
      <c r="N270" s="100">
        <f>'Bil 1 2008-2020'!N270</f>
        <v>83795.26469294727</v>
      </c>
      <c r="O270" s="91">
        <f t="shared" si="41"/>
        <v>12220610</v>
      </c>
      <c r="P270" s="12">
        <f>'Bil 1 2008-2020'!P270</f>
        <v>115103</v>
      </c>
      <c r="Q270" s="12">
        <f t="shared" si="42"/>
        <v>12335713</v>
      </c>
      <c r="R270" s="12">
        <f>'Bil 1 2008-2020'!R270</f>
        <v>1262049</v>
      </c>
      <c r="S270" s="12">
        <f t="shared" si="43"/>
        <v>13597762</v>
      </c>
      <c r="T270" s="12">
        <f>'Bil 1 2008-2020'!T270</f>
        <v>80286</v>
      </c>
      <c r="U270" s="12">
        <f t="shared" si="44"/>
        <v>13678048</v>
      </c>
      <c r="V270" s="12">
        <f>'Bil 1 2008-2020'!V270</f>
        <v>387965</v>
      </c>
      <c r="W270" s="12">
        <f t="shared" si="45"/>
        <v>14066013</v>
      </c>
      <c r="X270" s="2"/>
      <c r="Z270" s="2"/>
    </row>
    <row r="271" spans="1:26" ht="15">
      <c r="A271" s="10">
        <v>2417</v>
      </c>
      <c r="B271" s="11" t="s">
        <v>535</v>
      </c>
      <c r="C271" s="92">
        <v>5846227.092939713</v>
      </c>
      <c r="D271" s="92">
        <v>-39217</v>
      </c>
      <c r="E271" s="91">
        <f t="shared" si="37"/>
        <v>5807010.092939713</v>
      </c>
      <c r="F271" s="92">
        <v>77893</v>
      </c>
      <c r="G271" s="91">
        <f t="shared" si="38"/>
        <v>5884903.092939713</v>
      </c>
      <c r="H271" s="92">
        <v>36709</v>
      </c>
      <c r="I271" s="91">
        <f t="shared" si="39"/>
        <v>5921612.092939713</v>
      </c>
      <c r="J271" s="91">
        <f>'Bil 1 2008-2020'!K271</f>
        <v>129267</v>
      </c>
      <c r="K271" s="204">
        <f>'Bil 1 2008-2020'!L271</f>
        <v>5338</v>
      </c>
      <c r="L271" s="252">
        <v>12641</v>
      </c>
      <c r="M271" s="100">
        <f t="shared" si="40"/>
        <v>6056217.092939713</v>
      </c>
      <c r="N271" s="100">
        <f>'Bil 1 2008-2020'!N271</f>
        <v>-19119.09293971304</v>
      </c>
      <c r="O271" s="91">
        <f t="shared" si="41"/>
        <v>6037098</v>
      </c>
      <c r="P271" s="12">
        <f>'Bil 1 2008-2020'!P271</f>
        <v>-11009</v>
      </c>
      <c r="Q271" s="12">
        <f t="shared" si="42"/>
        <v>6026089</v>
      </c>
      <c r="R271" s="12">
        <f>'Bil 1 2008-2020'!R271</f>
        <v>93484</v>
      </c>
      <c r="S271" s="12">
        <f t="shared" si="43"/>
        <v>6119573</v>
      </c>
      <c r="T271" s="12">
        <f>'Bil 1 2008-2020'!T271</f>
        <v>-4281</v>
      </c>
      <c r="U271" s="12">
        <f t="shared" si="44"/>
        <v>6115292</v>
      </c>
      <c r="V271" s="12">
        <f>'Bil 1 2008-2020'!V271</f>
        <v>49078</v>
      </c>
      <c r="W271" s="12">
        <f t="shared" si="45"/>
        <v>6164370</v>
      </c>
      <c r="X271" s="2"/>
      <c r="Z271" s="2"/>
    </row>
    <row r="272" spans="1:26" ht="15">
      <c r="A272" s="10">
        <v>2418</v>
      </c>
      <c r="B272" s="11" t="s">
        <v>537</v>
      </c>
      <c r="C272" s="92">
        <v>4429845.710877501</v>
      </c>
      <c r="D272" s="92">
        <v>167963</v>
      </c>
      <c r="E272" s="91">
        <f t="shared" si="37"/>
        <v>4597808.710877501</v>
      </c>
      <c r="F272" s="92">
        <v>-583</v>
      </c>
      <c r="G272" s="91">
        <f t="shared" si="38"/>
        <v>4597225.710877501</v>
      </c>
      <c r="H272" s="92">
        <v>8761</v>
      </c>
      <c r="I272" s="91">
        <f t="shared" si="39"/>
        <v>4605986.710877501</v>
      </c>
      <c r="J272" s="91">
        <f>'Bil 1 2008-2020'!K272</f>
        <v>186677</v>
      </c>
      <c r="K272" s="204">
        <f>'Bil 1 2008-2020'!L272</f>
        <v>3370</v>
      </c>
      <c r="L272" s="252">
        <v>4279</v>
      </c>
      <c r="M272" s="100">
        <f t="shared" si="40"/>
        <v>4796033.710877501</v>
      </c>
      <c r="N272" s="100">
        <f>'Bil 1 2008-2020'!N272</f>
        <v>-11601.710877501406</v>
      </c>
      <c r="O272" s="91">
        <f t="shared" si="41"/>
        <v>4784432</v>
      </c>
      <c r="P272" s="12">
        <f>'Bil 1 2008-2020'!P272</f>
        <v>23450</v>
      </c>
      <c r="Q272" s="12">
        <f t="shared" si="42"/>
        <v>4807882</v>
      </c>
      <c r="R272" s="12">
        <f>'Bil 1 2008-2020'!R272</f>
        <v>-160091</v>
      </c>
      <c r="S272" s="12">
        <f t="shared" si="43"/>
        <v>4647791</v>
      </c>
      <c r="T272" s="12">
        <f>'Bil 1 2008-2020'!T272</f>
        <v>5816</v>
      </c>
      <c r="U272" s="12">
        <f t="shared" si="44"/>
        <v>4653607</v>
      </c>
      <c r="V272" s="12">
        <f>'Bil 1 2008-2020'!V272</f>
        <v>28260</v>
      </c>
      <c r="W272" s="12">
        <f t="shared" si="45"/>
        <v>4681867</v>
      </c>
      <c r="X272" s="2"/>
      <c r="Z272" s="2"/>
    </row>
    <row r="273" spans="1:26" ht="15">
      <c r="A273" s="10">
        <v>2421</v>
      </c>
      <c r="B273" s="11" t="s">
        <v>539</v>
      </c>
      <c r="C273" s="92">
        <v>8491644.852494935</v>
      </c>
      <c r="D273" s="92">
        <v>1910600</v>
      </c>
      <c r="E273" s="91">
        <f t="shared" si="37"/>
        <v>10402244.852494935</v>
      </c>
      <c r="F273" s="92">
        <v>555310</v>
      </c>
      <c r="G273" s="91">
        <f t="shared" si="38"/>
        <v>10957554.852494935</v>
      </c>
      <c r="H273" s="92">
        <v>125931</v>
      </c>
      <c r="I273" s="91">
        <f t="shared" si="39"/>
        <v>11083485.852494935</v>
      </c>
      <c r="J273" s="91">
        <f>'Bil 1 2008-2020'!K273</f>
        <v>3613097</v>
      </c>
      <c r="K273" s="204">
        <f>'Bil 1 2008-2020'!L273</f>
        <v>38096</v>
      </c>
      <c r="L273" s="252">
        <v>61245</v>
      </c>
      <c r="M273" s="100">
        <f t="shared" si="40"/>
        <v>14734678.852494935</v>
      </c>
      <c r="N273" s="100">
        <f>'Bil 1 2008-2020'!N273</f>
        <v>286163.1475050654</v>
      </c>
      <c r="O273" s="91">
        <f t="shared" si="41"/>
        <v>15020842</v>
      </c>
      <c r="P273" s="12">
        <f>'Bil 1 2008-2020'!P273</f>
        <v>242126</v>
      </c>
      <c r="Q273" s="12">
        <f t="shared" si="42"/>
        <v>15262968</v>
      </c>
      <c r="R273" s="12">
        <f>'Bil 1 2008-2020'!R273</f>
        <v>760703</v>
      </c>
      <c r="S273" s="12">
        <f t="shared" si="43"/>
        <v>16023671</v>
      </c>
      <c r="T273" s="12">
        <f>'Bil 1 2008-2020'!T273</f>
        <v>298948</v>
      </c>
      <c r="U273" s="12">
        <f t="shared" si="44"/>
        <v>16322619</v>
      </c>
      <c r="V273" s="12">
        <f>'Bil 1 2008-2020'!V273</f>
        <v>542443</v>
      </c>
      <c r="W273" s="12">
        <f t="shared" si="45"/>
        <v>16865062</v>
      </c>
      <c r="X273" s="2"/>
      <c r="Z273" s="2"/>
    </row>
    <row r="274" spans="1:26" ht="15">
      <c r="A274" s="10">
        <v>2422</v>
      </c>
      <c r="B274" s="11" t="s">
        <v>541</v>
      </c>
      <c r="C274" s="92">
        <v>3758858.283165102</v>
      </c>
      <c r="D274" s="92">
        <v>182121</v>
      </c>
      <c r="E274" s="91">
        <f t="shared" si="37"/>
        <v>3940979.283165102</v>
      </c>
      <c r="F274" s="92">
        <v>128758</v>
      </c>
      <c r="G274" s="91">
        <f t="shared" si="38"/>
        <v>4069737.283165102</v>
      </c>
      <c r="H274" s="92">
        <v>50360</v>
      </c>
      <c r="I274" s="91">
        <f t="shared" si="39"/>
        <v>4120097.283165102</v>
      </c>
      <c r="J274" s="91">
        <f>'Bil 1 2008-2020'!K274</f>
        <v>236547</v>
      </c>
      <c r="K274" s="204">
        <f>'Bil 1 2008-2020'!L274</f>
        <v>10764</v>
      </c>
      <c r="L274" s="252">
        <v>6384</v>
      </c>
      <c r="M274" s="100">
        <f t="shared" si="40"/>
        <v>4367408.283165102</v>
      </c>
      <c r="N274" s="100">
        <f>'Bil 1 2008-2020'!N274</f>
        <v>1835.7168348981068</v>
      </c>
      <c r="O274" s="91">
        <f t="shared" si="41"/>
        <v>4369244</v>
      </c>
      <c r="P274" s="12">
        <f>'Bil 1 2008-2020'!P274</f>
        <v>12203</v>
      </c>
      <c r="Q274" s="12">
        <f t="shared" si="42"/>
        <v>4381447</v>
      </c>
      <c r="R274" s="12">
        <f>'Bil 1 2008-2020'!R274</f>
        <v>33398</v>
      </c>
      <c r="S274" s="12">
        <f t="shared" si="43"/>
        <v>4414845</v>
      </c>
      <c r="T274" s="12">
        <f>'Bil 1 2008-2020'!T274</f>
        <v>13913</v>
      </c>
      <c r="U274" s="12">
        <f t="shared" si="44"/>
        <v>4428758</v>
      </c>
      <c r="V274" s="12">
        <f>'Bil 1 2008-2020'!V274</f>
        <v>71791</v>
      </c>
      <c r="W274" s="12">
        <f t="shared" si="45"/>
        <v>4500549</v>
      </c>
      <c r="X274" s="2"/>
      <c r="Z274" s="2"/>
    </row>
    <row r="275" spans="1:26" ht="15">
      <c r="A275" s="10">
        <v>2425</v>
      </c>
      <c r="B275" s="11" t="s">
        <v>543</v>
      </c>
      <c r="C275" s="92">
        <v>3992707.3668826907</v>
      </c>
      <c r="D275" s="92">
        <v>171256</v>
      </c>
      <c r="E275" s="91">
        <f t="shared" si="37"/>
        <v>4163963.3668826907</v>
      </c>
      <c r="F275" s="92">
        <v>48383</v>
      </c>
      <c r="G275" s="91">
        <f t="shared" si="38"/>
        <v>4212346.366882691</v>
      </c>
      <c r="H275" s="92">
        <v>-14617</v>
      </c>
      <c r="I275" s="91">
        <f t="shared" si="39"/>
        <v>4197729.366882691</v>
      </c>
      <c r="J275" s="91">
        <f>'Bil 1 2008-2020'!K275</f>
        <v>380155</v>
      </c>
      <c r="K275" s="204">
        <f>'Bil 1 2008-2020'!L275</f>
        <v>4773</v>
      </c>
      <c r="L275" s="252">
        <v>20723</v>
      </c>
      <c r="M275" s="100">
        <f t="shared" si="40"/>
        <v>4582657.366882691</v>
      </c>
      <c r="N275" s="100">
        <f>'Bil 1 2008-2020'!N275</f>
        <v>9285.63311730884</v>
      </c>
      <c r="O275" s="91">
        <f t="shared" si="41"/>
        <v>4591943</v>
      </c>
      <c r="P275" s="12">
        <f>'Bil 1 2008-2020'!P275</f>
        <v>10584</v>
      </c>
      <c r="Q275" s="12">
        <f t="shared" si="42"/>
        <v>4602527</v>
      </c>
      <c r="R275" s="12">
        <f>'Bil 1 2008-2020'!R275</f>
        <v>10312</v>
      </c>
      <c r="S275" s="12">
        <f t="shared" si="43"/>
        <v>4612839</v>
      </c>
      <c r="T275" s="12">
        <f>'Bil 1 2008-2020'!T275</f>
        <v>68504</v>
      </c>
      <c r="U275" s="12">
        <f t="shared" si="44"/>
        <v>4681343</v>
      </c>
      <c r="V275" s="12">
        <f>'Bil 1 2008-2020'!V275</f>
        <v>105219</v>
      </c>
      <c r="W275" s="12">
        <f t="shared" si="45"/>
        <v>4786562</v>
      </c>
      <c r="X275" s="2"/>
      <c r="Z275" s="2"/>
    </row>
    <row r="276" spans="1:26" ht="15">
      <c r="A276" s="10">
        <v>2460</v>
      </c>
      <c r="B276" s="11" t="s">
        <v>545</v>
      </c>
      <c r="C276" s="92">
        <v>11089229.844926102</v>
      </c>
      <c r="D276" s="92">
        <v>952752</v>
      </c>
      <c r="E276" s="91">
        <f t="shared" si="37"/>
        <v>12041981.844926102</v>
      </c>
      <c r="F276" s="92">
        <v>453278</v>
      </c>
      <c r="G276" s="91">
        <f t="shared" si="38"/>
        <v>12495259.844926102</v>
      </c>
      <c r="H276" s="92">
        <v>176386</v>
      </c>
      <c r="I276" s="91">
        <f t="shared" si="39"/>
        <v>12671645.844926102</v>
      </c>
      <c r="J276" s="91">
        <f>'Bil 1 2008-2020'!K276</f>
        <v>1136984</v>
      </c>
      <c r="K276" s="204">
        <f>'Bil 1 2008-2020'!L276</f>
        <v>34406</v>
      </c>
      <c r="L276" s="252">
        <v>63607</v>
      </c>
      <c r="M276" s="100">
        <f t="shared" si="40"/>
        <v>13843035.844926102</v>
      </c>
      <c r="N276" s="100">
        <f>'Bil 1 2008-2020'!N276</f>
        <v>-165825.8449261021</v>
      </c>
      <c r="O276" s="91">
        <f t="shared" si="41"/>
        <v>13677210</v>
      </c>
      <c r="P276" s="12">
        <f>'Bil 1 2008-2020'!P276</f>
        <v>161992</v>
      </c>
      <c r="Q276" s="12">
        <f t="shared" si="42"/>
        <v>13839202</v>
      </c>
      <c r="R276" s="12">
        <f>'Bil 1 2008-2020'!R276</f>
        <v>117007</v>
      </c>
      <c r="S276" s="12">
        <f t="shared" si="43"/>
        <v>13956209</v>
      </c>
      <c r="T276" s="12">
        <f>'Bil 1 2008-2020'!T276</f>
        <v>319485</v>
      </c>
      <c r="U276" s="12">
        <f t="shared" si="44"/>
        <v>14275694</v>
      </c>
      <c r="V276" s="12">
        <f>'Bil 1 2008-2020'!V276</f>
        <v>534312</v>
      </c>
      <c r="W276" s="12">
        <f t="shared" si="45"/>
        <v>14810006</v>
      </c>
      <c r="X276" s="2"/>
      <c r="Z276" s="2"/>
    </row>
    <row r="277" spans="1:26" ht="15">
      <c r="A277" s="10">
        <v>2462</v>
      </c>
      <c r="B277" s="11" t="s">
        <v>547</v>
      </c>
      <c r="C277" s="92">
        <v>9627673.071691174</v>
      </c>
      <c r="D277" s="92">
        <v>804094</v>
      </c>
      <c r="E277" s="91">
        <f t="shared" si="37"/>
        <v>10431767.071691174</v>
      </c>
      <c r="F277" s="92">
        <v>431394</v>
      </c>
      <c r="G277" s="91">
        <f t="shared" si="38"/>
        <v>10863161.071691174</v>
      </c>
      <c r="H277" s="92">
        <v>132298</v>
      </c>
      <c r="I277" s="91">
        <f t="shared" si="39"/>
        <v>10995459.071691174</v>
      </c>
      <c r="J277" s="91">
        <f>'Bil 1 2008-2020'!K277</f>
        <v>1806176</v>
      </c>
      <c r="K277" s="204">
        <f>'Bil 1 2008-2020'!L277</f>
        <v>30373</v>
      </c>
      <c r="L277" s="252">
        <v>53759</v>
      </c>
      <c r="M277" s="100">
        <f t="shared" si="40"/>
        <v>12832008.071691174</v>
      </c>
      <c r="N277" s="100">
        <f>'Bil 1 2008-2020'!N277</f>
        <v>89957.92830882594</v>
      </c>
      <c r="O277" s="91">
        <f t="shared" si="41"/>
        <v>12921966</v>
      </c>
      <c r="P277" s="12">
        <f>'Bil 1 2008-2020'!P277</f>
        <v>-3007</v>
      </c>
      <c r="Q277" s="12">
        <f t="shared" si="42"/>
        <v>12918959</v>
      </c>
      <c r="R277" s="12">
        <f>'Bil 1 2008-2020'!R277</f>
        <v>322922</v>
      </c>
      <c r="S277" s="12">
        <f t="shared" si="43"/>
        <v>13241881</v>
      </c>
      <c r="T277" s="12">
        <f>'Bil 1 2008-2020'!T277</f>
        <v>201200</v>
      </c>
      <c r="U277" s="12">
        <f t="shared" si="44"/>
        <v>13443081</v>
      </c>
      <c r="V277" s="12">
        <f>'Bil 1 2008-2020'!V277</f>
        <v>207557</v>
      </c>
      <c r="W277" s="12">
        <f t="shared" si="45"/>
        <v>13650638</v>
      </c>
      <c r="X277" s="2"/>
      <c r="Z277" s="2"/>
    </row>
    <row r="278" spans="1:26" ht="15">
      <c r="A278" s="10">
        <v>2463</v>
      </c>
      <c r="B278" s="11" t="s">
        <v>549</v>
      </c>
      <c r="C278" s="92">
        <v>4348795.744361746</v>
      </c>
      <c r="D278" s="92">
        <v>52373</v>
      </c>
      <c r="E278" s="91">
        <f t="shared" si="37"/>
        <v>4401168.744361746</v>
      </c>
      <c r="F278" s="92">
        <v>134278</v>
      </c>
      <c r="G278" s="91">
        <f t="shared" si="38"/>
        <v>4535446.744361746</v>
      </c>
      <c r="H278" s="92">
        <v>82527</v>
      </c>
      <c r="I278" s="91">
        <f t="shared" si="39"/>
        <v>4617973.744361746</v>
      </c>
      <c r="J278" s="91">
        <f>'Bil 1 2008-2020'!K278</f>
        <v>174747</v>
      </c>
      <c r="K278" s="204">
        <f>'Bil 1 2008-2020'!L278</f>
        <v>3814</v>
      </c>
      <c r="L278" s="252">
        <v>11304</v>
      </c>
      <c r="M278" s="100">
        <f t="shared" si="40"/>
        <v>4796534.744361746</v>
      </c>
      <c r="N278" s="100">
        <f>'Bil 1 2008-2020'!N278</f>
        <v>-23748.744361746125</v>
      </c>
      <c r="O278" s="91">
        <f t="shared" si="41"/>
        <v>4772786</v>
      </c>
      <c r="P278" s="12">
        <f>'Bil 1 2008-2020'!P278</f>
        <v>-22367</v>
      </c>
      <c r="Q278" s="12">
        <f t="shared" si="42"/>
        <v>4750419</v>
      </c>
      <c r="R278" s="12">
        <f>'Bil 1 2008-2020'!R278</f>
        <v>52335</v>
      </c>
      <c r="S278" s="12">
        <f t="shared" si="43"/>
        <v>4802754</v>
      </c>
      <c r="T278" s="12">
        <f>'Bil 1 2008-2020'!T278</f>
        <v>-9899</v>
      </c>
      <c r="U278" s="12">
        <f t="shared" si="44"/>
        <v>4792855</v>
      </c>
      <c r="V278" s="12">
        <f>'Bil 1 2008-2020'!V278</f>
        <v>12135</v>
      </c>
      <c r="W278" s="12">
        <f t="shared" si="45"/>
        <v>4804990</v>
      </c>
      <c r="X278" s="2"/>
      <c r="Z278" s="2"/>
    </row>
    <row r="279" spans="1:26" ht="15">
      <c r="A279" s="10">
        <v>2480</v>
      </c>
      <c r="B279" s="11" t="s">
        <v>551</v>
      </c>
      <c r="C279" s="92">
        <v>148448992.769496</v>
      </c>
      <c r="D279" s="92">
        <v>16392679</v>
      </c>
      <c r="E279" s="91">
        <f t="shared" si="37"/>
        <v>164841671.769496</v>
      </c>
      <c r="F279" s="92">
        <v>6895061</v>
      </c>
      <c r="G279" s="91">
        <f t="shared" si="38"/>
        <v>171736732.769496</v>
      </c>
      <c r="H279" s="92">
        <v>3059309</v>
      </c>
      <c r="I279" s="91">
        <f t="shared" si="39"/>
        <v>174796041.769496</v>
      </c>
      <c r="J279" s="91">
        <f>'Bil 1 2008-2020'!K279</f>
        <v>11200594</v>
      </c>
      <c r="K279" s="204">
        <f>'Bil 1 2008-2020'!L279</f>
        <v>274664</v>
      </c>
      <c r="L279" s="252">
        <v>542080</v>
      </c>
      <c r="M279" s="100">
        <f t="shared" si="40"/>
        <v>186271299.769496</v>
      </c>
      <c r="N279" s="100">
        <f>'Bil 1 2008-2020'!N279</f>
        <v>196629.23050400615</v>
      </c>
      <c r="O279" s="91">
        <f t="shared" si="41"/>
        <v>186467929</v>
      </c>
      <c r="P279" s="12">
        <f>'Bil 1 2008-2020'!P279</f>
        <v>2355459</v>
      </c>
      <c r="Q279" s="12">
        <f t="shared" si="42"/>
        <v>188823388</v>
      </c>
      <c r="R279" s="12">
        <f>'Bil 1 2008-2020'!R279</f>
        <v>6350166</v>
      </c>
      <c r="S279" s="12">
        <f t="shared" si="43"/>
        <v>195173554</v>
      </c>
      <c r="T279" s="12">
        <f>'Bil 1 2008-2020'!T279</f>
        <v>6685301</v>
      </c>
      <c r="U279" s="12">
        <f t="shared" si="44"/>
        <v>201858855</v>
      </c>
      <c r="V279" s="12">
        <f>'Bil 1 2008-2020'!V279</f>
        <v>9020691</v>
      </c>
      <c r="W279" s="12">
        <f t="shared" si="45"/>
        <v>210879546</v>
      </c>
      <c r="X279" s="2"/>
      <c r="Z279" s="2"/>
    </row>
    <row r="280" spans="1:26" ht="15">
      <c r="A280" s="10">
        <v>2481</v>
      </c>
      <c r="B280" s="11" t="s">
        <v>553</v>
      </c>
      <c r="C280" s="92">
        <v>16663075.902853852</v>
      </c>
      <c r="D280" s="92">
        <v>713637</v>
      </c>
      <c r="E280" s="91">
        <f t="shared" si="37"/>
        <v>17376712.902853854</v>
      </c>
      <c r="F280" s="92">
        <v>120031</v>
      </c>
      <c r="G280" s="91">
        <f t="shared" si="38"/>
        <v>17496743.902853854</v>
      </c>
      <c r="H280" s="92">
        <v>76069</v>
      </c>
      <c r="I280" s="91">
        <f t="shared" si="39"/>
        <v>17572812.902853854</v>
      </c>
      <c r="J280" s="91">
        <f>'Bil 1 2008-2020'!K280</f>
        <v>2532529</v>
      </c>
      <c r="K280" s="204">
        <f>'Bil 1 2008-2020'!L280</f>
        <v>-7136</v>
      </c>
      <c r="L280" s="252">
        <v>-32775</v>
      </c>
      <c r="M280" s="100">
        <f t="shared" si="40"/>
        <v>20098205.902853854</v>
      </c>
      <c r="N280" s="100">
        <f>'Bil 1 2008-2020'!N280</f>
        <v>-332952.902853854</v>
      </c>
      <c r="O280" s="91">
        <f t="shared" si="41"/>
        <v>19765253</v>
      </c>
      <c r="P280" s="12">
        <f>'Bil 1 2008-2020'!P280</f>
        <v>-26401</v>
      </c>
      <c r="Q280" s="12">
        <f t="shared" si="42"/>
        <v>19738852</v>
      </c>
      <c r="R280" s="12">
        <f>'Bil 1 2008-2020'!R280</f>
        <v>1288910</v>
      </c>
      <c r="S280" s="12">
        <f t="shared" si="43"/>
        <v>21027762</v>
      </c>
      <c r="T280" s="12">
        <f>'Bil 1 2008-2020'!T280</f>
        <v>100141</v>
      </c>
      <c r="U280" s="12">
        <f t="shared" si="44"/>
        <v>21127903</v>
      </c>
      <c r="V280" s="12">
        <f>'Bil 1 2008-2020'!V280</f>
        <v>154531</v>
      </c>
      <c r="W280" s="12">
        <f t="shared" si="45"/>
        <v>21282434</v>
      </c>
      <c r="X280" s="2"/>
      <c r="Z280" s="2"/>
    </row>
    <row r="281" spans="1:26" ht="15">
      <c r="A281" s="10">
        <v>2482</v>
      </c>
      <c r="B281" s="11" t="s">
        <v>555</v>
      </c>
      <c r="C281" s="92">
        <v>95721339.14308245</v>
      </c>
      <c r="D281" s="92">
        <v>12747485</v>
      </c>
      <c r="E281" s="91">
        <f t="shared" si="37"/>
        <v>108468824.14308245</v>
      </c>
      <c r="F281" s="92">
        <v>4693120</v>
      </c>
      <c r="G281" s="91">
        <f t="shared" si="38"/>
        <v>113161944.14308245</v>
      </c>
      <c r="H281" s="92">
        <v>863148</v>
      </c>
      <c r="I281" s="91">
        <f t="shared" si="39"/>
        <v>114025092.14308245</v>
      </c>
      <c r="J281" s="91">
        <f>'Bil 1 2008-2020'!K281</f>
        <v>7295828</v>
      </c>
      <c r="K281" s="204">
        <f>'Bil 1 2008-2020'!L281</f>
        <v>135639</v>
      </c>
      <c r="L281" s="252">
        <v>303940</v>
      </c>
      <c r="M281" s="100">
        <f t="shared" si="40"/>
        <v>121456559.14308245</v>
      </c>
      <c r="N281" s="100">
        <f>'Bil 1 2008-2020'!N281</f>
        <v>-1537041.1430824548</v>
      </c>
      <c r="O281" s="91">
        <f t="shared" si="41"/>
        <v>119919518</v>
      </c>
      <c r="P281" s="12">
        <f>'Bil 1 2008-2020'!P281</f>
        <v>560054</v>
      </c>
      <c r="Q281" s="12">
        <f t="shared" si="42"/>
        <v>120479572</v>
      </c>
      <c r="R281" s="12">
        <f>'Bil 1 2008-2020'!R281</f>
        <v>6669032</v>
      </c>
      <c r="S281" s="12">
        <f t="shared" si="43"/>
        <v>127148604</v>
      </c>
      <c r="T281" s="12">
        <f>'Bil 1 2008-2020'!T281</f>
        <v>2800087</v>
      </c>
      <c r="U281" s="12">
        <f t="shared" si="44"/>
        <v>129948691</v>
      </c>
      <c r="V281" s="12">
        <f>'Bil 1 2008-2020'!V281</f>
        <v>3147481</v>
      </c>
      <c r="W281" s="12">
        <f t="shared" si="45"/>
        <v>133096172</v>
      </c>
      <c r="X281" s="2"/>
      <c r="Z281" s="2"/>
    </row>
    <row r="282" spans="1:26" ht="15">
      <c r="A282" s="10">
        <v>2505</v>
      </c>
      <c r="B282" s="11" t="s">
        <v>557</v>
      </c>
      <c r="C282" s="92">
        <v>8958014.331954442</v>
      </c>
      <c r="D282" s="92">
        <v>708467</v>
      </c>
      <c r="E282" s="91">
        <f t="shared" si="37"/>
        <v>9666481.331954442</v>
      </c>
      <c r="F282" s="92">
        <v>270185</v>
      </c>
      <c r="G282" s="91">
        <f t="shared" si="38"/>
        <v>9936666.331954442</v>
      </c>
      <c r="H282" s="92">
        <v>49701</v>
      </c>
      <c r="I282" s="91">
        <f t="shared" si="39"/>
        <v>9986367.331954442</v>
      </c>
      <c r="J282" s="91">
        <f>'Bil 1 2008-2020'!K282</f>
        <v>584093</v>
      </c>
      <c r="K282" s="204">
        <f>'Bil 1 2008-2020'!L282</f>
        <v>1880</v>
      </c>
      <c r="L282" s="252">
        <v>-7888</v>
      </c>
      <c r="M282" s="100">
        <f t="shared" si="40"/>
        <v>10572340.331954442</v>
      </c>
      <c r="N282" s="100">
        <f>'Bil 1 2008-2020'!N282</f>
        <v>79805.66804555804</v>
      </c>
      <c r="O282" s="91">
        <f t="shared" si="41"/>
        <v>10652146</v>
      </c>
      <c r="P282" s="12">
        <f>'Bil 1 2008-2020'!P282</f>
        <v>64200</v>
      </c>
      <c r="Q282" s="12">
        <f t="shared" si="42"/>
        <v>10716346</v>
      </c>
      <c r="R282" s="12">
        <f>'Bil 1 2008-2020'!R282</f>
        <v>489739</v>
      </c>
      <c r="S282" s="12">
        <f t="shared" si="43"/>
        <v>11206085</v>
      </c>
      <c r="T282" s="12">
        <f>'Bil 1 2008-2020'!T282</f>
        <v>140668</v>
      </c>
      <c r="U282" s="12">
        <f t="shared" si="44"/>
        <v>11346753</v>
      </c>
      <c r="V282" s="12">
        <f>'Bil 1 2008-2020'!V282</f>
        <v>14428</v>
      </c>
      <c r="W282" s="12">
        <f t="shared" si="45"/>
        <v>11361181</v>
      </c>
      <c r="X282" s="2"/>
      <c r="Z282" s="2"/>
    </row>
    <row r="283" spans="1:26" ht="15">
      <c r="A283" s="10">
        <v>2506</v>
      </c>
      <c r="B283" s="11" t="s">
        <v>559</v>
      </c>
      <c r="C283" s="92">
        <v>4108303.220765817</v>
      </c>
      <c r="D283" s="92">
        <v>718036</v>
      </c>
      <c r="E283" s="91">
        <f t="shared" si="37"/>
        <v>4826339.220765817</v>
      </c>
      <c r="F283" s="92">
        <v>356557</v>
      </c>
      <c r="G283" s="91">
        <f t="shared" si="38"/>
        <v>5182896.220765817</v>
      </c>
      <c r="H283" s="92">
        <v>93604</v>
      </c>
      <c r="I283" s="91">
        <f t="shared" si="39"/>
        <v>5276500.220765817</v>
      </c>
      <c r="J283" s="91">
        <f>'Bil 1 2008-2020'!K283</f>
        <v>529731</v>
      </c>
      <c r="K283" s="204">
        <f>'Bil 1 2008-2020'!L283</f>
        <v>28057</v>
      </c>
      <c r="L283" s="252">
        <v>61878</v>
      </c>
      <c r="M283" s="100">
        <f t="shared" si="40"/>
        <v>5834288.220765817</v>
      </c>
      <c r="N283" s="100">
        <f>'Bil 1 2008-2020'!N283</f>
        <v>-31431.22076581698</v>
      </c>
      <c r="O283" s="91">
        <f t="shared" si="41"/>
        <v>5802857</v>
      </c>
      <c r="P283" s="12">
        <f>'Bil 1 2008-2020'!P283</f>
        <v>157071</v>
      </c>
      <c r="Q283" s="12">
        <f t="shared" si="42"/>
        <v>5959928</v>
      </c>
      <c r="R283" s="12">
        <f>'Bil 1 2008-2020'!R283</f>
        <v>1065462</v>
      </c>
      <c r="S283" s="12">
        <f t="shared" si="43"/>
        <v>7025390</v>
      </c>
      <c r="T283" s="12">
        <f>'Bil 1 2008-2020'!T283</f>
        <v>93366</v>
      </c>
      <c r="U283" s="12">
        <f t="shared" si="44"/>
        <v>7118756</v>
      </c>
      <c r="V283" s="12">
        <f>'Bil 1 2008-2020'!V283</f>
        <v>136051</v>
      </c>
      <c r="W283" s="12">
        <f t="shared" si="45"/>
        <v>7254807</v>
      </c>
      <c r="X283" s="2"/>
      <c r="Z283" s="2"/>
    </row>
    <row r="284" spans="1:26" ht="15">
      <c r="A284" s="10">
        <v>2510</v>
      </c>
      <c r="B284" s="11" t="s">
        <v>561</v>
      </c>
      <c r="C284" s="92">
        <v>7206803.580023865</v>
      </c>
      <c r="D284" s="92">
        <v>177753</v>
      </c>
      <c r="E284" s="91">
        <f t="shared" si="37"/>
        <v>7384556.580023865</v>
      </c>
      <c r="F284" s="92">
        <v>256124</v>
      </c>
      <c r="G284" s="91">
        <f t="shared" si="38"/>
        <v>7640680.580023865</v>
      </c>
      <c r="H284" s="92">
        <v>-14848</v>
      </c>
      <c r="I284" s="91">
        <f t="shared" si="39"/>
        <v>7625832.580023865</v>
      </c>
      <c r="J284" s="91">
        <f>'Bil 1 2008-2020'!K284</f>
        <v>293935</v>
      </c>
      <c r="K284" s="204">
        <f>'Bil 1 2008-2020'!L284</f>
        <v>9307</v>
      </c>
      <c r="L284" s="252">
        <v>28475</v>
      </c>
      <c r="M284" s="100">
        <f t="shared" si="40"/>
        <v>7929074.580023865</v>
      </c>
      <c r="N284" s="100">
        <f>'Bil 1 2008-2020'!N284</f>
        <v>-88326.58002386522</v>
      </c>
      <c r="O284" s="91">
        <f t="shared" si="41"/>
        <v>7840748</v>
      </c>
      <c r="P284" s="12">
        <f>'Bil 1 2008-2020'!P284</f>
        <v>83799</v>
      </c>
      <c r="Q284" s="12">
        <f t="shared" si="42"/>
        <v>7924547</v>
      </c>
      <c r="R284" s="12">
        <f>'Bil 1 2008-2020'!R284</f>
        <v>797776</v>
      </c>
      <c r="S284" s="12">
        <f t="shared" si="43"/>
        <v>8722323</v>
      </c>
      <c r="T284" s="12">
        <f>'Bil 1 2008-2020'!T284</f>
        <v>74212</v>
      </c>
      <c r="U284" s="12">
        <f t="shared" si="44"/>
        <v>8796535</v>
      </c>
      <c r="V284" s="12">
        <f>'Bil 1 2008-2020'!V284</f>
        <v>14151</v>
      </c>
      <c r="W284" s="12">
        <f t="shared" si="45"/>
        <v>8810686</v>
      </c>
      <c r="X284" s="2"/>
      <c r="Z284" s="2"/>
    </row>
    <row r="285" spans="1:26" ht="15">
      <c r="A285" s="10">
        <v>2513</v>
      </c>
      <c r="B285" s="11" t="s">
        <v>563</v>
      </c>
      <c r="C285" s="92">
        <v>5071602.003125201</v>
      </c>
      <c r="D285" s="92">
        <v>-15972</v>
      </c>
      <c r="E285" s="91">
        <f t="shared" si="37"/>
        <v>5055630.003125201</v>
      </c>
      <c r="F285" s="92">
        <v>25189</v>
      </c>
      <c r="G285" s="91">
        <f t="shared" si="38"/>
        <v>5080819.003125201</v>
      </c>
      <c r="H285" s="92">
        <v>34999</v>
      </c>
      <c r="I285" s="91">
        <f t="shared" si="39"/>
        <v>5115818.003125201</v>
      </c>
      <c r="J285" s="91">
        <f>'Bil 1 2008-2020'!K285</f>
        <v>85243</v>
      </c>
      <c r="K285" s="204">
        <f>'Bil 1 2008-2020'!L285</f>
        <v>993</v>
      </c>
      <c r="L285" s="252">
        <v>719</v>
      </c>
      <c r="M285" s="100">
        <f t="shared" si="40"/>
        <v>5202054.003125201</v>
      </c>
      <c r="N285" s="100">
        <f>'Bil 1 2008-2020'!N285</f>
        <v>-41564.00312520098</v>
      </c>
      <c r="O285" s="91">
        <f t="shared" si="41"/>
        <v>5160490</v>
      </c>
      <c r="P285" s="12">
        <f>'Bil 1 2008-2020'!P285</f>
        <v>-13595</v>
      </c>
      <c r="Q285" s="12">
        <f t="shared" si="42"/>
        <v>5146895</v>
      </c>
      <c r="R285" s="12">
        <f>'Bil 1 2008-2020'!R285</f>
        <v>193717</v>
      </c>
      <c r="S285" s="12">
        <f t="shared" si="43"/>
        <v>5340612</v>
      </c>
      <c r="T285" s="12">
        <f>'Bil 1 2008-2020'!T285</f>
        <v>21361</v>
      </c>
      <c r="U285" s="12">
        <f t="shared" si="44"/>
        <v>5361973</v>
      </c>
      <c r="V285" s="12">
        <f>'Bil 1 2008-2020'!V285</f>
        <v>24206</v>
      </c>
      <c r="W285" s="12">
        <f t="shared" si="45"/>
        <v>5386179</v>
      </c>
      <c r="X285" s="2"/>
      <c r="Z285" s="2"/>
    </row>
    <row r="286" spans="1:26" ht="15">
      <c r="A286" s="10">
        <v>2514</v>
      </c>
      <c r="B286" s="11" t="s">
        <v>565</v>
      </c>
      <c r="C286" s="92">
        <v>22954413.467642386</v>
      </c>
      <c r="D286" s="92">
        <v>2272036</v>
      </c>
      <c r="E286" s="91">
        <f t="shared" si="37"/>
        <v>25226449.467642386</v>
      </c>
      <c r="F286" s="92">
        <v>919427</v>
      </c>
      <c r="G286" s="91">
        <f t="shared" si="38"/>
        <v>26145876.467642386</v>
      </c>
      <c r="H286" s="92">
        <v>228923</v>
      </c>
      <c r="I286" s="91">
        <f t="shared" si="39"/>
        <v>26374799.467642386</v>
      </c>
      <c r="J286" s="91">
        <f>'Bil 1 2008-2020'!K286</f>
        <v>285557</v>
      </c>
      <c r="K286" s="204">
        <f>'Bil 1 2008-2020'!L286</f>
        <v>95419</v>
      </c>
      <c r="L286" s="252">
        <v>186874</v>
      </c>
      <c r="M286" s="100">
        <f t="shared" si="40"/>
        <v>26755775.467642386</v>
      </c>
      <c r="N286" s="100">
        <f>'Bil 1 2008-2020'!N286</f>
        <v>-6124.467642385513</v>
      </c>
      <c r="O286" s="91">
        <f t="shared" si="41"/>
        <v>26749651</v>
      </c>
      <c r="P286" s="12">
        <f>'Bil 1 2008-2020'!P286</f>
        <v>86815</v>
      </c>
      <c r="Q286" s="12">
        <f t="shared" si="42"/>
        <v>26836466</v>
      </c>
      <c r="R286" s="12">
        <f>'Bil 1 2008-2020'!R286</f>
        <v>1016352</v>
      </c>
      <c r="S286" s="12">
        <f t="shared" si="43"/>
        <v>27852818</v>
      </c>
      <c r="T286" s="12">
        <f>'Bil 1 2008-2020'!T286</f>
        <v>199250</v>
      </c>
      <c r="U286" s="12">
        <f t="shared" si="44"/>
        <v>28052068</v>
      </c>
      <c r="V286" s="12">
        <f>'Bil 1 2008-2020'!V286</f>
        <v>304288</v>
      </c>
      <c r="W286" s="12">
        <f t="shared" si="45"/>
        <v>28356356</v>
      </c>
      <c r="X286" s="2"/>
      <c r="Z286" s="2"/>
    </row>
    <row r="287" spans="1:26" ht="15">
      <c r="A287" s="10">
        <v>2518</v>
      </c>
      <c r="B287" s="11" t="s">
        <v>567</v>
      </c>
      <c r="C287" s="92">
        <v>6763021.796150714</v>
      </c>
      <c r="D287" s="92">
        <v>359983</v>
      </c>
      <c r="E287" s="91">
        <f t="shared" si="37"/>
        <v>7123004.796150714</v>
      </c>
      <c r="F287" s="92">
        <v>131619</v>
      </c>
      <c r="G287" s="91">
        <f t="shared" si="38"/>
        <v>7254623.796150714</v>
      </c>
      <c r="H287" s="92">
        <v>-66004</v>
      </c>
      <c r="I287" s="91">
        <f t="shared" si="39"/>
        <v>7188619.796150714</v>
      </c>
      <c r="J287" s="91">
        <f>'Bil 1 2008-2020'!K287</f>
        <v>-192848</v>
      </c>
      <c r="K287" s="204">
        <f>'Bil 1 2008-2020'!L287</f>
        <v>7015</v>
      </c>
      <c r="L287" s="252">
        <v>8384</v>
      </c>
      <c r="M287" s="100">
        <f t="shared" si="40"/>
        <v>7002786.796150714</v>
      </c>
      <c r="N287" s="100">
        <f>'Bil 1 2008-2020'!N287</f>
        <v>-12472.796150714159</v>
      </c>
      <c r="O287" s="91">
        <f t="shared" si="41"/>
        <v>6990314</v>
      </c>
      <c r="P287" s="12">
        <f>'Bil 1 2008-2020'!P287</f>
        <v>10494</v>
      </c>
      <c r="Q287" s="12">
        <f t="shared" si="42"/>
        <v>7000808</v>
      </c>
      <c r="R287" s="12">
        <f>'Bil 1 2008-2020'!R287</f>
        <v>414128</v>
      </c>
      <c r="S287" s="12">
        <f t="shared" si="43"/>
        <v>7414936</v>
      </c>
      <c r="T287" s="12">
        <f>'Bil 1 2008-2020'!T287</f>
        <v>6848</v>
      </c>
      <c r="U287" s="12">
        <f t="shared" si="44"/>
        <v>7421784</v>
      </c>
      <c r="V287" s="12">
        <f>'Bil 1 2008-2020'!V287</f>
        <v>72674</v>
      </c>
      <c r="W287" s="12">
        <f t="shared" si="45"/>
        <v>7494458</v>
      </c>
      <c r="X287" s="2"/>
      <c r="Z287" s="2"/>
    </row>
    <row r="288" spans="1:26" ht="15">
      <c r="A288" s="10">
        <v>2521</v>
      </c>
      <c r="B288" s="11" t="s">
        <v>569</v>
      </c>
      <c r="C288" s="92">
        <v>8664374.289331788</v>
      </c>
      <c r="D288" s="92">
        <v>282540</v>
      </c>
      <c r="E288" s="91">
        <f t="shared" si="37"/>
        <v>8946914.289331788</v>
      </c>
      <c r="F288" s="92">
        <v>335756</v>
      </c>
      <c r="G288" s="91">
        <f t="shared" si="38"/>
        <v>9282670.289331788</v>
      </c>
      <c r="H288" s="92">
        <v>-63494</v>
      </c>
      <c r="I288" s="91">
        <f t="shared" si="39"/>
        <v>9219176.289331788</v>
      </c>
      <c r="J288" s="91">
        <f>'Bil 1 2008-2020'!K288</f>
        <v>1105684</v>
      </c>
      <c r="K288" s="204">
        <f>'Bil 1 2008-2020'!L288</f>
        <v>15321</v>
      </c>
      <c r="L288" s="252">
        <v>33856</v>
      </c>
      <c r="M288" s="100">
        <f t="shared" si="40"/>
        <v>10340181.289331788</v>
      </c>
      <c r="N288" s="100">
        <f>'Bil 1 2008-2020'!N288</f>
        <v>38295.7106682118</v>
      </c>
      <c r="O288" s="91">
        <f t="shared" si="41"/>
        <v>10378477</v>
      </c>
      <c r="P288" s="12">
        <f>'Bil 1 2008-2020'!P288</f>
        <v>143220</v>
      </c>
      <c r="Q288" s="12">
        <f t="shared" si="42"/>
        <v>10521697</v>
      </c>
      <c r="R288" s="12">
        <f>'Bil 1 2008-2020'!R288</f>
        <v>1731625</v>
      </c>
      <c r="S288" s="12">
        <f t="shared" si="43"/>
        <v>12253322</v>
      </c>
      <c r="T288" s="12">
        <f>'Bil 1 2008-2020'!T288</f>
        <v>59381</v>
      </c>
      <c r="U288" s="12">
        <f t="shared" si="44"/>
        <v>12312703</v>
      </c>
      <c r="V288" s="12">
        <f>'Bil 1 2008-2020'!V288</f>
        <v>63171</v>
      </c>
      <c r="W288" s="12">
        <f t="shared" si="45"/>
        <v>12375874</v>
      </c>
      <c r="X288" s="2"/>
      <c r="Z288" s="2"/>
    </row>
    <row r="289" spans="1:26" ht="15">
      <c r="A289" s="10">
        <v>2523</v>
      </c>
      <c r="B289" s="11" t="s">
        <v>571</v>
      </c>
      <c r="C289" s="92">
        <v>25061712.597052015</v>
      </c>
      <c r="D289" s="92">
        <v>3524959</v>
      </c>
      <c r="E289" s="91">
        <f t="shared" si="37"/>
        <v>28586671.597052015</v>
      </c>
      <c r="F289" s="92">
        <v>1314194</v>
      </c>
      <c r="G289" s="91">
        <f t="shared" si="38"/>
        <v>29900865.597052015</v>
      </c>
      <c r="H289" s="92">
        <v>-121054</v>
      </c>
      <c r="I289" s="91">
        <f t="shared" si="39"/>
        <v>29779811.597052015</v>
      </c>
      <c r="J289" s="91">
        <f>'Bil 1 2008-2020'!K289</f>
        <v>3147171</v>
      </c>
      <c r="K289" s="204">
        <f>'Bil 1 2008-2020'!L289</f>
        <v>27731</v>
      </c>
      <c r="L289" s="252">
        <v>61836</v>
      </c>
      <c r="M289" s="100">
        <f t="shared" si="40"/>
        <v>32954713.597052015</v>
      </c>
      <c r="N289" s="100">
        <f>'Bil 1 2008-2020'!N289</f>
        <v>-178438.59705201536</v>
      </c>
      <c r="O289" s="91">
        <f t="shared" si="41"/>
        <v>32776275</v>
      </c>
      <c r="P289" s="12">
        <f>'Bil 1 2008-2020'!P289</f>
        <v>-45781</v>
      </c>
      <c r="Q289" s="12">
        <f t="shared" si="42"/>
        <v>32730494</v>
      </c>
      <c r="R289" s="12">
        <f>'Bil 1 2008-2020'!R289</f>
        <v>4741662</v>
      </c>
      <c r="S289" s="12">
        <f t="shared" si="43"/>
        <v>37472156</v>
      </c>
      <c r="T289" s="12">
        <f>'Bil 1 2008-2020'!T289</f>
        <v>1013715</v>
      </c>
      <c r="U289" s="12">
        <f t="shared" si="44"/>
        <v>38485871</v>
      </c>
      <c r="V289" s="12">
        <f>'Bil 1 2008-2020'!V289</f>
        <v>513066</v>
      </c>
      <c r="W289" s="12">
        <f t="shared" si="45"/>
        <v>38998937</v>
      </c>
      <c r="X289" s="2"/>
      <c r="Z289" s="2"/>
    </row>
    <row r="290" spans="1:26" ht="15">
      <c r="A290" s="10">
        <v>2560</v>
      </c>
      <c r="B290" s="11" t="s">
        <v>573</v>
      </c>
      <c r="C290" s="92">
        <v>11388184.639451427</v>
      </c>
      <c r="D290" s="92">
        <v>359663</v>
      </c>
      <c r="E290" s="91">
        <f t="shared" si="37"/>
        <v>11747847.639451427</v>
      </c>
      <c r="F290" s="92">
        <v>268209</v>
      </c>
      <c r="G290" s="91">
        <f t="shared" si="38"/>
        <v>12016056.639451427</v>
      </c>
      <c r="H290" s="92">
        <v>143058</v>
      </c>
      <c r="I290" s="91">
        <f t="shared" si="39"/>
        <v>12159114.639451427</v>
      </c>
      <c r="J290" s="91">
        <f>'Bil 1 2008-2020'!K290</f>
        <v>897413</v>
      </c>
      <c r="K290" s="204">
        <f>'Bil 1 2008-2020'!L290</f>
        <v>532</v>
      </c>
      <c r="L290" s="252">
        <v>-2811</v>
      </c>
      <c r="M290" s="100">
        <f t="shared" si="40"/>
        <v>13057059.639451427</v>
      </c>
      <c r="N290" s="100">
        <f>'Bil 1 2008-2020'!N290</f>
        <v>61709.360548572615</v>
      </c>
      <c r="O290" s="91">
        <f t="shared" si="41"/>
        <v>13118769</v>
      </c>
      <c r="P290" s="12">
        <f>'Bil 1 2008-2020'!P290</f>
        <v>61738</v>
      </c>
      <c r="Q290" s="12">
        <f t="shared" si="42"/>
        <v>13180507</v>
      </c>
      <c r="R290" s="12">
        <f>'Bil 1 2008-2020'!R290</f>
        <v>31654</v>
      </c>
      <c r="S290" s="12">
        <f t="shared" si="43"/>
        <v>13212161</v>
      </c>
      <c r="T290" s="12">
        <f>'Bil 1 2008-2020'!T290</f>
        <v>104528</v>
      </c>
      <c r="U290" s="12">
        <f t="shared" si="44"/>
        <v>13316689</v>
      </c>
      <c r="V290" s="12">
        <f>'Bil 1 2008-2020'!V290</f>
        <v>117492</v>
      </c>
      <c r="W290" s="12">
        <f t="shared" si="45"/>
        <v>13434181</v>
      </c>
      <c r="X290" s="2"/>
      <c r="Z290" s="2"/>
    </row>
    <row r="291" spans="1:26" ht="15">
      <c r="A291" s="10">
        <v>2580</v>
      </c>
      <c r="B291" s="11" t="s">
        <v>575</v>
      </c>
      <c r="C291" s="92">
        <v>97233386.05939278</v>
      </c>
      <c r="D291" s="92">
        <v>11740825</v>
      </c>
      <c r="E291" s="91">
        <f t="shared" si="37"/>
        <v>108974211.05939278</v>
      </c>
      <c r="F291" s="92">
        <v>3517515</v>
      </c>
      <c r="G291" s="91">
        <f t="shared" si="38"/>
        <v>112491726.05939278</v>
      </c>
      <c r="H291" s="92">
        <v>833725</v>
      </c>
      <c r="I291" s="91">
        <f t="shared" si="39"/>
        <v>113325451.05939278</v>
      </c>
      <c r="J291" s="91">
        <f>'Bil 1 2008-2020'!K291</f>
        <v>8642144</v>
      </c>
      <c r="K291" s="204">
        <f>'Bil 1 2008-2020'!L291</f>
        <v>165045</v>
      </c>
      <c r="L291" s="252">
        <v>300973</v>
      </c>
      <c r="M291" s="100">
        <f t="shared" si="40"/>
        <v>122132640.05939278</v>
      </c>
      <c r="N291" s="100">
        <f>'Bil 1 2008-2020'!N291</f>
        <v>-757156.0593927801</v>
      </c>
      <c r="O291" s="91">
        <f t="shared" si="41"/>
        <v>121375484</v>
      </c>
      <c r="P291" s="12">
        <f>'Bil 1 2008-2020'!P291</f>
        <v>1009725</v>
      </c>
      <c r="Q291" s="12">
        <f t="shared" si="42"/>
        <v>122385209</v>
      </c>
      <c r="R291" s="12">
        <f>'Bil 1 2008-2020'!R291</f>
        <v>6650313</v>
      </c>
      <c r="S291" s="12">
        <f t="shared" si="43"/>
        <v>129035522</v>
      </c>
      <c r="T291" s="12">
        <f>'Bil 1 2008-2020'!T291</f>
        <v>3514839</v>
      </c>
      <c r="U291" s="12">
        <f t="shared" si="44"/>
        <v>132550361</v>
      </c>
      <c r="V291" s="12">
        <f>'Bil 1 2008-2020'!V291</f>
        <v>5338252</v>
      </c>
      <c r="W291" s="12">
        <f t="shared" si="45"/>
        <v>137888613</v>
      </c>
      <c r="X291" s="2"/>
      <c r="Z291" s="2"/>
    </row>
    <row r="292" spans="1:26" ht="15">
      <c r="A292" s="10">
        <v>2581</v>
      </c>
      <c r="B292" s="11" t="s">
        <v>577</v>
      </c>
      <c r="C292" s="92">
        <v>54444318.49097675</v>
      </c>
      <c r="D292" s="92">
        <v>8169164</v>
      </c>
      <c r="E292" s="91">
        <f t="shared" si="37"/>
        <v>62613482.49097675</v>
      </c>
      <c r="F292" s="92">
        <v>2095714</v>
      </c>
      <c r="G292" s="91">
        <f t="shared" si="38"/>
        <v>64709196.49097675</v>
      </c>
      <c r="H292" s="92">
        <v>602168</v>
      </c>
      <c r="I292" s="91">
        <f t="shared" si="39"/>
        <v>65311364.49097675</v>
      </c>
      <c r="J292" s="91">
        <f>'Bil 1 2008-2020'!K292</f>
        <v>4575513</v>
      </c>
      <c r="K292" s="204">
        <f>'Bil 1 2008-2020'!L292</f>
        <v>41511</v>
      </c>
      <c r="L292" s="252">
        <v>79296</v>
      </c>
      <c r="M292" s="100">
        <f t="shared" si="40"/>
        <v>69928388.49097675</v>
      </c>
      <c r="N292" s="100">
        <f>'Bil 1 2008-2020'!N292</f>
        <v>-241437.49097675085</v>
      </c>
      <c r="O292" s="91">
        <f t="shared" si="41"/>
        <v>69686951</v>
      </c>
      <c r="P292" s="12">
        <f>'Bil 1 2008-2020'!P292</f>
        <v>399938</v>
      </c>
      <c r="Q292" s="12">
        <f t="shared" si="42"/>
        <v>70086889</v>
      </c>
      <c r="R292" s="12">
        <f>'Bil 1 2008-2020'!R292</f>
        <v>5048181</v>
      </c>
      <c r="S292" s="12">
        <f t="shared" si="43"/>
        <v>75135070</v>
      </c>
      <c r="T292" s="12">
        <f>'Bil 1 2008-2020'!T292</f>
        <v>1659435</v>
      </c>
      <c r="U292" s="12">
        <f t="shared" si="44"/>
        <v>76794505</v>
      </c>
      <c r="V292" s="12">
        <f>'Bil 1 2008-2020'!V292</f>
        <v>1955208</v>
      </c>
      <c r="W292" s="12">
        <f t="shared" si="45"/>
        <v>78749713</v>
      </c>
      <c r="X292" s="2"/>
      <c r="Z292" s="2"/>
    </row>
    <row r="293" spans="1:26" ht="15">
      <c r="A293" s="10">
        <v>2582</v>
      </c>
      <c r="B293" s="11" t="s">
        <v>579</v>
      </c>
      <c r="C293" s="92">
        <v>36958784.73118433</v>
      </c>
      <c r="D293" s="92">
        <v>4245993</v>
      </c>
      <c r="E293" s="91">
        <f t="shared" si="37"/>
        <v>41204777.73118433</v>
      </c>
      <c r="F293" s="92">
        <v>775175</v>
      </c>
      <c r="G293" s="91">
        <f t="shared" si="38"/>
        <v>41979952.73118433</v>
      </c>
      <c r="H293" s="92">
        <v>270257</v>
      </c>
      <c r="I293" s="91">
        <f t="shared" si="39"/>
        <v>42250209.73118433</v>
      </c>
      <c r="J293" s="91">
        <f>'Bil 1 2008-2020'!K293</f>
        <v>3947377</v>
      </c>
      <c r="K293" s="204">
        <f>'Bil 1 2008-2020'!L293</f>
        <v>35203</v>
      </c>
      <c r="L293" s="252">
        <v>85892</v>
      </c>
      <c r="M293" s="100">
        <f t="shared" si="40"/>
        <v>46232789.73118433</v>
      </c>
      <c r="N293" s="100">
        <f>'Bil 1 2008-2020'!N293</f>
        <v>-554074.7311843336</v>
      </c>
      <c r="O293" s="91">
        <f t="shared" si="41"/>
        <v>45678715</v>
      </c>
      <c r="P293" s="12">
        <f>'Bil 1 2008-2020'!P293</f>
        <v>47995</v>
      </c>
      <c r="Q293" s="12">
        <f t="shared" si="42"/>
        <v>45726710</v>
      </c>
      <c r="R293" s="12">
        <f>'Bil 1 2008-2020'!R293</f>
        <v>1676932</v>
      </c>
      <c r="S293" s="12">
        <f t="shared" si="43"/>
        <v>47403642</v>
      </c>
      <c r="T293" s="12">
        <f>'Bil 1 2008-2020'!T293</f>
        <v>553790</v>
      </c>
      <c r="U293" s="12">
        <f t="shared" si="44"/>
        <v>47957432</v>
      </c>
      <c r="V293" s="12">
        <f>'Bil 1 2008-2020'!V293</f>
        <v>426653</v>
      </c>
      <c r="W293" s="12">
        <f t="shared" si="45"/>
        <v>48384085</v>
      </c>
      <c r="X293" s="2"/>
      <c r="Z293" s="2"/>
    </row>
    <row r="294" spans="1:26" ht="15">
      <c r="A294" s="10">
        <v>2583</v>
      </c>
      <c r="B294" s="11" t="s">
        <v>581</v>
      </c>
      <c r="C294" s="92">
        <v>13577862.423352484</v>
      </c>
      <c r="D294" s="92">
        <v>2784679</v>
      </c>
      <c r="E294" s="91">
        <f t="shared" si="37"/>
        <v>16362541.423352484</v>
      </c>
      <c r="F294" s="92">
        <v>585930</v>
      </c>
      <c r="G294" s="91">
        <f t="shared" si="38"/>
        <v>16948471.423352484</v>
      </c>
      <c r="H294" s="92">
        <v>61690</v>
      </c>
      <c r="I294" s="91">
        <f t="shared" si="39"/>
        <v>17010161.423352484</v>
      </c>
      <c r="J294" s="91">
        <f>'Bil 1 2008-2020'!K294</f>
        <v>-29475</v>
      </c>
      <c r="K294" s="204">
        <f>'Bil 1 2008-2020'!L294</f>
        <v>64563</v>
      </c>
      <c r="L294" s="252">
        <v>270022</v>
      </c>
      <c r="M294" s="100">
        <f t="shared" si="40"/>
        <v>17045249.423352484</v>
      </c>
      <c r="N294" s="100">
        <f>'Bil 1 2008-2020'!N294</f>
        <v>-286351.42335248366</v>
      </c>
      <c r="O294" s="91">
        <f t="shared" si="41"/>
        <v>16758898</v>
      </c>
      <c r="P294" s="12">
        <f>'Bil 1 2008-2020'!P294</f>
        <v>56899</v>
      </c>
      <c r="Q294" s="12">
        <f t="shared" si="42"/>
        <v>16815797</v>
      </c>
      <c r="R294" s="12">
        <f>'Bil 1 2008-2020'!R294</f>
        <v>-279758</v>
      </c>
      <c r="S294" s="12">
        <f t="shared" si="43"/>
        <v>16536039</v>
      </c>
      <c r="T294" s="12">
        <f>'Bil 1 2008-2020'!T294</f>
        <v>252680</v>
      </c>
      <c r="U294" s="12">
        <f t="shared" si="44"/>
        <v>16788719</v>
      </c>
      <c r="V294" s="12">
        <f>'Bil 1 2008-2020'!V294</f>
        <v>250929</v>
      </c>
      <c r="W294" s="12">
        <f t="shared" si="45"/>
        <v>17039648</v>
      </c>
      <c r="X294" s="2"/>
      <c r="Z294" s="2"/>
    </row>
    <row r="295" spans="1:26" ht="15">
      <c r="A295" s="10">
        <v>2584</v>
      </c>
      <c r="B295" s="11" t="s">
        <v>583</v>
      </c>
      <c r="C295" s="92">
        <v>30676747.982225478</v>
      </c>
      <c r="D295" s="92">
        <v>6201787</v>
      </c>
      <c r="E295" s="91">
        <f t="shared" si="37"/>
        <v>36878534.98222548</v>
      </c>
      <c r="F295" s="92">
        <v>2444271</v>
      </c>
      <c r="G295" s="91">
        <f t="shared" si="38"/>
        <v>39322805.98222548</v>
      </c>
      <c r="H295" s="92">
        <v>309490</v>
      </c>
      <c r="I295" s="91">
        <f t="shared" si="39"/>
        <v>39632295.98222548</v>
      </c>
      <c r="J295" s="91">
        <f>'Bil 1 2008-2020'!K295</f>
        <v>3431038</v>
      </c>
      <c r="K295" s="204">
        <f>'Bil 1 2008-2020'!L295</f>
        <v>89938</v>
      </c>
      <c r="L295" s="252">
        <v>156605</v>
      </c>
      <c r="M295" s="100">
        <f t="shared" si="40"/>
        <v>43153271.98222548</v>
      </c>
      <c r="N295" s="100">
        <f>'Bil 1 2008-2020'!N295</f>
        <v>-678430.9822254777</v>
      </c>
      <c r="O295" s="91">
        <f t="shared" si="41"/>
        <v>42474841</v>
      </c>
      <c r="P295" s="12">
        <f>'Bil 1 2008-2020'!P295</f>
        <v>150328</v>
      </c>
      <c r="Q295" s="12">
        <f t="shared" si="42"/>
        <v>42625169</v>
      </c>
      <c r="R295" s="12">
        <f>'Bil 1 2008-2020'!R295</f>
        <v>6920839</v>
      </c>
      <c r="S295" s="12">
        <f t="shared" si="43"/>
        <v>49546008</v>
      </c>
      <c r="T295" s="12">
        <f>'Bil 1 2008-2020'!T295</f>
        <v>1758225</v>
      </c>
      <c r="U295" s="12">
        <f t="shared" si="44"/>
        <v>51304233</v>
      </c>
      <c r="V295" s="12">
        <f>'Bil 1 2008-2020'!V295</f>
        <v>927722</v>
      </c>
      <c r="W295" s="12">
        <f t="shared" si="45"/>
        <v>52231955</v>
      </c>
      <c r="X295" s="2"/>
      <c r="Z295" s="2"/>
    </row>
    <row r="296" spans="1:23" ht="15">
      <c r="A296" s="10"/>
      <c r="B296" s="11"/>
      <c r="C296" s="93"/>
      <c r="D296" s="93"/>
      <c r="E296" s="93"/>
      <c r="F296" s="93"/>
      <c r="G296" s="93"/>
      <c r="H296" s="93"/>
      <c r="I296" s="93"/>
      <c r="J296" s="93"/>
      <c r="M296" s="201"/>
      <c r="N296" s="201"/>
      <c r="O296" s="201"/>
      <c r="Q296" s="64"/>
      <c r="R296" s="64"/>
      <c r="S296" s="64"/>
      <c r="T296" s="64"/>
      <c r="U296" s="64"/>
      <c r="V296" s="64"/>
      <c r="W296" s="360"/>
    </row>
    <row r="297" spans="1:24" ht="15">
      <c r="A297" s="23"/>
      <c r="B297" s="24" t="s">
        <v>584</v>
      </c>
      <c r="C297" s="55">
        <f aca="true" t="shared" si="46" ref="C297:H297">SUM(C6:C296)</f>
        <v>12190000000.000021</v>
      </c>
      <c r="D297" s="55">
        <f t="shared" si="46"/>
        <v>1516731122</v>
      </c>
      <c r="E297" s="55">
        <f t="shared" si="46"/>
        <v>13706731122.00002</v>
      </c>
      <c r="F297" s="55">
        <f t="shared" si="46"/>
        <v>330424336</v>
      </c>
      <c r="G297" s="55">
        <f t="shared" si="46"/>
        <v>14037155458.00002</v>
      </c>
      <c r="H297" s="55">
        <f t="shared" si="46"/>
        <v>292054732</v>
      </c>
      <c r="I297" s="55">
        <f>SUM(I6:I296)</f>
        <v>14329210190.000015</v>
      </c>
      <c r="J297" s="55">
        <f>SUM(J6:J296)</f>
        <v>1025621474</v>
      </c>
      <c r="K297" s="205">
        <f>SUM(K6:K296)</f>
        <v>23149249</v>
      </c>
      <c r="L297" s="205">
        <f>SUM(L6:L295)</f>
        <v>53759790</v>
      </c>
      <c r="M297" s="202">
        <f>SUM(M6:M295)</f>
        <v>15377980913.00002</v>
      </c>
      <c r="N297" s="26">
        <f aca="true" t="shared" si="47" ref="N297:W297">SUM(N6:N296)</f>
        <v>27849325.999987658</v>
      </c>
      <c r="O297" s="105">
        <f t="shared" si="47"/>
        <v>15405830239</v>
      </c>
      <c r="P297" s="26">
        <f t="shared" si="47"/>
        <v>165541850</v>
      </c>
      <c r="Q297" s="105">
        <f t="shared" si="47"/>
        <v>15571372089</v>
      </c>
      <c r="R297" s="26">
        <f t="shared" si="47"/>
        <v>363648293</v>
      </c>
      <c r="S297" s="105">
        <f t="shared" si="47"/>
        <v>15935020382</v>
      </c>
      <c r="T297" s="26">
        <f t="shared" si="47"/>
        <v>401220193</v>
      </c>
      <c r="U297" s="105">
        <f t="shared" si="47"/>
        <v>16336240575</v>
      </c>
      <c r="V297" s="105">
        <f t="shared" si="47"/>
        <v>602527512</v>
      </c>
      <c r="W297" s="105">
        <f t="shared" si="47"/>
        <v>16938768087</v>
      </c>
      <c r="X297" s="64"/>
    </row>
  </sheetData>
  <sheetProtection/>
  <mergeCells count="20">
    <mergeCell ref="V4:V5"/>
    <mergeCell ref="W4:W5"/>
    <mergeCell ref="A4:A5"/>
    <mergeCell ref="B4:B5"/>
    <mergeCell ref="C4:C5"/>
    <mergeCell ref="D4:D5"/>
    <mergeCell ref="F4:F5"/>
    <mergeCell ref="M4:M5"/>
    <mergeCell ref="H4:H5"/>
    <mergeCell ref="J4:J5"/>
    <mergeCell ref="T4:T5"/>
    <mergeCell ref="U4:U5"/>
    <mergeCell ref="N4:N5"/>
    <mergeCell ref="O4:O5"/>
    <mergeCell ref="L4:L5"/>
    <mergeCell ref="K4:K5"/>
    <mergeCell ref="P4:P5"/>
    <mergeCell ref="Q4:Q5"/>
    <mergeCell ref="R4:R5"/>
    <mergeCell ref="S4:S5"/>
  </mergeCells>
  <printOptions horizontalCentered="1" verticalCentered="1"/>
  <pageMargins left="0.1968503937007874" right="0.1968503937007874" top="0.5905511811023623" bottom="0.5905511811023623" header="0.31496062992125984" footer="0.31496062992125984"/>
  <pageSetup horizontalDpi="600" verticalDpi="600" orientation="landscape" paperSize="9" r:id="rId1"/>
  <headerFooter>
    <oddHeader>&amp;C&amp;9 2017-12-21&amp;R&amp;9&amp;A</oddHeader>
    <oddFooter>&amp;L&amp;9&amp;F&amp;C&amp;9&amp;P (&amp;N)</oddFooter>
  </headerFooter>
</worksheet>
</file>

<file path=xl/worksheets/sheet7.xml><?xml version="1.0" encoding="utf-8"?>
<worksheet xmlns="http://schemas.openxmlformats.org/spreadsheetml/2006/main" xmlns:r="http://schemas.openxmlformats.org/officeDocument/2006/relationships">
  <dimension ref="A1:AE153"/>
  <sheetViews>
    <sheetView zoomScale="85" zoomScaleNormal="85" workbookViewId="0" topLeftCell="A1">
      <selection activeCell="A1" sqref="A1"/>
    </sheetView>
  </sheetViews>
  <sheetFormatPr defaultColWidth="8.8515625" defaultRowHeight="15"/>
  <cols>
    <col min="1" max="1" width="29.7109375" style="110" customWidth="1"/>
    <col min="2" max="11" width="13.7109375" style="110" customWidth="1"/>
    <col min="12" max="12" width="11.28125" style="110" bestFit="1" customWidth="1"/>
    <col min="13" max="13" width="14.7109375" style="110" customWidth="1"/>
    <col min="14" max="14" width="11.8515625" style="110" customWidth="1"/>
    <col min="15" max="15" width="11.421875" style="110" customWidth="1"/>
    <col min="16" max="16" width="11.28125" style="110" hidden="1" customWidth="1"/>
    <col min="17" max="17" width="12.421875" style="110" hidden="1" customWidth="1"/>
    <col min="18" max="18" width="11.140625" style="110" hidden="1" customWidth="1"/>
    <col min="19" max="19" width="14.140625" style="110" hidden="1" customWidth="1"/>
    <col min="20" max="20" width="11.57421875" style="110" hidden="1" customWidth="1"/>
    <col min="21" max="21" width="19.28125" style="110" hidden="1" customWidth="1"/>
    <col min="22" max="22" width="12.00390625" style="110" hidden="1" customWidth="1"/>
    <col min="23" max="26" width="12.28125" style="110" hidden="1" customWidth="1"/>
    <col min="27" max="16384" width="8.8515625" style="110" customWidth="1"/>
  </cols>
  <sheetData>
    <row r="1" spans="1:26" ht="15.75">
      <c r="A1" s="106" t="s">
        <v>649</v>
      </c>
      <c r="B1" s="107"/>
      <c r="C1" s="169"/>
      <c r="D1" s="108">
        <f>IF(ISERROR(VLOOKUP($C$1,'Bil 1 2008-2020'!$A$6:$S$295,2)),"",(VLOOKUP($C$1,'Bil 1 2008-2020'!$A$6:$S$295,2)))</f>
      </c>
      <c r="E1" s="109"/>
      <c r="F1" s="109"/>
      <c r="G1" s="109"/>
      <c r="I1" s="112"/>
      <c r="J1" s="112"/>
      <c r="K1" s="112"/>
      <c r="L1" s="161"/>
      <c r="P1" s="209" t="s">
        <v>696</v>
      </c>
      <c r="Q1" s="210"/>
      <c r="R1" s="210"/>
      <c r="S1" s="210"/>
      <c r="T1" s="210"/>
      <c r="U1" s="210"/>
      <c r="V1" s="210"/>
      <c r="W1" s="210"/>
      <c r="X1" s="211"/>
      <c r="Y1" s="212"/>
      <c r="Z1" s="212"/>
    </row>
    <row r="2" spans="1:26" ht="15">
      <c r="A2" s="113" t="s">
        <v>611</v>
      </c>
      <c r="B2" s="114">
        <v>2008</v>
      </c>
      <c r="C2" s="114">
        <f>B2+1</f>
        <v>2009</v>
      </c>
      <c r="D2" s="114">
        <f aca="true" t="shared" si="0" ref="D2:N2">C2+1</f>
        <v>2010</v>
      </c>
      <c r="E2" s="114">
        <f t="shared" si="0"/>
        <v>2011</v>
      </c>
      <c r="F2" s="114">
        <f t="shared" si="0"/>
        <v>2012</v>
      </c>
      <c r="G2" s="114">
        <f t="shared" si="0"/>
        <v>2013</v>
      </c>
      <c r="H2" s="114">
        <f t="shared" si="0"/>
        <v>2014</v>
      </c>
      <c r="I2" s="114">
        <f t="shared" si="0"/>
        <v>2015</v>
      </c>
      <c r="J2" s="114">
        <f t="shared" si="0"/>
        <v>2016</v>
      </c>
      <c r="K2" s="114">
        <f t="shared" si="0"/>
        <v>2017</v>
      </c>
      <c r="L2" s="114">
        <f t="shared" si="0"/>
        <v>2018</v>
      </c>
      <c r="M2" s="114">
        <f t="shared" si="0"/>
        <v>2019</v>
      </c>
      <c r="N2" s="363">
        <f t="shared" si="0"/>
        <v>2020</v>
      </c>
      <c r="P2" s="213" t="s">
        <v>655</v>
      </c>
      <c r="Q2" s="214" t="s">
        <v>659</v>
      </c>
      <c r="R2" s="214" t="s">
        <v>661</v>
      </c>
      <c r="S2" s="214" t="s">
        <v>660</v>
      </c>
      <c r="T2" s="214" t="s">
        <v>662</v>
      </c>
      <c r="U2" s="214" t="s">
        <v>663</v>
      </c>
      <c r="V2" s="214" t="s">
        <v>656</v>
      </c>
      <c r="W2" s="214" t="s">
        <v>664</v>
      </c>
      <c r="X2" s="215" t="s">
        <v>665</v>
      </c>
      <c r="Y2" s="212"/>
      <c r="Z2" s="212"/>
    </row>
    <row r="3" spans="1:26" ht="15">
      <c r="A3" s="180" t="s">
        <v>609</v>
      </c>
      <c r="B3" s="181">
        <f>IF(ISERROR(VLOOKUP($C$1,'Bil 1 2008-2020'!$A$6:$S$295,4)),0,(VLOOKUP($C$1,'Bil 1 2008-2020'!$A$6:$S$295,4)))</f>
        <v>0</v>
      </c>
      <c r="C3" s="181">
        <f aca="true" t="shared" si="1" ref="C3:J3">$B3</f>
        <v>0</v>
      </c>
      <c r="D3" s="181">
        <f t="shared" si="1"/>
        <v>0</v>
      </c>
      <c r="E3" s="181">
        <f t="shared" si="1"/>
        <v>0</v>
      </c>
      <c r="F3" s="181">
        <f t="shared" si="1"/>
        <v>0</v>
      </c>
      <c r="G3" s="181">
        <f t="shared" si="1"/>
        <v>0</v>
      </c>
      <c r="H3" s="181">
        <f t="shared" si="1"/>
        <v>0</v>
      </c>
      <c r="I3" s="181">
        <f t="shared" si="1"/>
        <v>0</v>
      </c>
      <c r="J3" s="181">
        <f t="shared" si="1"/>
        <v>0</v>
      </c>
      <c r="K3" s="181">
        <f>$B3</f>
        <v>0</v>
      </c>
      <c r="L3" s="116">
        <f>$B3</f>
        <v>0</v>
      </c>
      <c r="M3" s="116">
        <f>$B3</f>
        <v>0</v>
      </c>
      <c r="N3" s="364">
        <f>$B3</f>
        <v>0</v>
      </c>
      <c r="P3" s="216">
        <v>2008</v>
      </c>
      <c r="Q3" s="217">
        <v>108760262</v>
      </c>
      <c r="R3" s="217"/>
      <c r="S3" s="217">
        <v>109645157</v>
      </c>
      <c r="T3" s="217"/>
      <c r="U3" s="217">
        <v>0</v>
      </c>
      <c r="V3" s="217">
        <f>B34</f>
        <v>0</v>
      </c>
      <c r="W3" s="217">
        <f>V3</f>
        <v>0</v>
      </c>
      <c r="X3" s="218">
        <f aca="true" t="shared" si="2" ref="X3:X9">W3-V3</f>
        <v>0</v>
      </c>
      <c r="Y3" s="212"/>
      <c r="Z3" s="212"/>
    </row>
    <row r="4" spans="1:26" ht="15">
      <c r="A4" s="115" t="s">
        <v>601</v>
      </c>
      <c r="B4" s="117"/>
      <c r="C4" s="116">
        <f>IF(ISERROR(VLOOKUP($C$1,'Bil 1 2008-2020'!$A$6:$S$295,5)),0,(VLOOKUP($C$1,'Bil 1 2008-2020'!$A$6:$S$295,5)))</f>
        <v>0</v>
      </c>
      <c r="D4" s="116">
        <f aca="true" t="shared" si="3" ref="D4:N4">$C4</f>
        <v>0</v>
      </c>
      <c r="E4" s="116">
        <f t="shared" si="3"/>
        <v>0</v>
      </c>
      <c r="F4" s="116">
        <f t="shared" si="3"/>
        <v>0</v>
      </c>
      <c r="G4" s="116">
        <f t="shared" si="3"/>
        <v>0</v>
      </c>
      <c r="H4" s="116">
        <f t="shared" si="3"/>
        <v>0</v>
      </c>
      <c r="I4" s="116">
        <f t="shared" si="3"/>
        <v>0</v>
      </c>
      <c r="J4" s="116">
        <f t="shared" si="3"/>
        <v>0</v>
      </c>
      <c r="K4" s="116">
        <f t="shared" si="3"/>
        <v>0</v>
      </c>
      <c r="L4" s="116">
        <f t="shared" si="3"/>
        <v>0</v>
      </c>
      <c r="M4" s="116">
        <f t="shared" si="3"/>
        <v>0</v>
      </c>
      <c r="N4" s="365">
        <f t="shared" si="3"/>
        <v>0</v>
      </c>
      <c r="P4" s="216">
        <v>2009</v>
      </c>
      <c r="Q4" s="217">
        <v>115137460</v>
      </c>
      <c r="R4" s="217">
        <f>Q4-Q3</f>
        <v>6377198</v>
      </c>
      <c r="S4" s="217">
        <v>116190903</v>
      </c>
      <c r="T4" s="217">
        <f>S4-S3</f>
        <v>6545746</v>
      </c>
      <c r="U4" s="219">
        <f>T4-R4</f>
        <v>168548</v>
      </c>
      <c r="V4" s="217">
        <f>C34</f>
        <v>0</v>
      </c>
      <c r="W4" s="217">
        <f>V4</f>
        <v>0</v>
      </c>
      <c r="X4" s="218">
        <f t="shared" si="2"/>
        <v>0</v>
      </c>
      <c r="Y4" s="220" t="s">
        <v>701</v>
      </c>
      <c r="Z4" s="221">
        <f>3*U4</f>
        <v>505644</v>
      </c>
    </row>
    <row r="5" spans="1:26" ht="15">
      <c r="A5" s="115" t="s">
        <v>602</v>
      </c>
      <c r="B5" s="117"/>
      <c r="C5" s="117"/>
      <c r="D5" s="116">
        <f>IF(ISERROR(VLOOKUP($C$1,'Bil 1 2008-2020'!$A$6:$S$295,7)),0,(VLOOKUP($C$1,'Bil 1 2008-2020'!$A$6:$S$295,7)))</f>
        <v>0</v>
      </c>
      <c r="E5" s="116">
        <f aca="true" t="shared" si="4" ref="E5:N5">$D5</f>
        <v>0</v>
      </c>
      <c r="F5" s="116">
        <f t="shared" si="4"/>
        <v>0</v>
      </c>
      <c r="G5" s="116">
        <f t="shared" si="4"/>
        <v>0</v>
      </c>
      <c r="H5" s="116">
        <f t="shared" si="4"/>
        <v>0</v>
      </c>
      <c r="I5" s="116">
        <f t="shared" si="4"/>
        <v>0</v>
      </c>
      <c r="J5" s="116">
        <f t="shared" si="4"/>
        <v>0</v>
      </c>
      <c r="K5" s="116">
        <f t="shared" si="4"/>
        <v>0</v>
      </c>
      <c r="L5" s="116">
        <f t="shared" si="4"/>
        <v>0</v>
      </c>
      <c r="M5" s="116">
        <f t="shared" si="4"/>
        <v>0</v>
      </c>
      <c r="N5" s="365">
        <f t="shared" si="4"/>
        <v>0</v>
      </c>
      <c r="P5" s="216">
        <v>2010</v>
      </c>
      <c r="Q5" s="217">
        <v>116985542</v>
      </c>
      <c r="R5" s="217">
        <f>Q5-Q4</f>
        <v>1848082</v>
      </c>
      <c r="S5" s="217">
        <v>118042188</v>
      </c>
      <c r="T5" s="217">
        <f>S5-S4</f>
        <v>1851285</v>
      </c>
      <c r="U5" s="219">
        <f>T5-R5</f>
        <v>3203</v>
      </c>
      <c r="V5" s="217">
        <f>D34</f>
        <v>0</v>
      </c>
      <c r="W5" s="217">
        <f>V5</f>
        <v>0</v>
      </c>
      <c r="X5" s="218">
        <f t="shared" si="2"/>
        <v>0</v>
      </c>
      <c r="Y5" s="220" t="s">
        <v>702</v>
      </c>
      <c r="Z5" s="212">
        <f>U5*2</f>
        <v>6406</v>
      </c>
    </row>
    <row r="6" spans="1:26" ht="15">
      <c r="A6" s="115" t="s">
        <v>603</v>
      </c>
      <c r="B6" s="117"/>
      <c r="C6" s="117"/>
      <c r="D6" s="117"/>
      <c r="E6" s="152">
        <f>IF(ISERROR(VLOOKUP($C$1,'Bil 1 2008-2020'!$A$6:$S$295,9)),0,(VLOOKUP($C$1,'Bil 1 2008-2020'!$A$6:$S$295,9)))</f>
        <v>0</v>
      </c>
      <c r="F6" s="152">
        <f aca="true" t="shared" si="5" ref="F6:N6">$E6</f>
        <v>0</v>
      </c>
      <c r="G6" s="152">
        <f t="shared" si="5"/>
        <v>0</v>
      </c>
      <c r="H6" s="152">
        <f t="shared" si="5"/>
        <v>0</v>
      </c>
      <c r="I6" s="152">
        <f t="shared" si="5"/>
        <v>0</v>
      </c>
      <c r="J6" s="152">
        <f t="shared" si="5"/>
        <v>0</v>
      </c>
      <c r="K6" s="152">
        <f t="shared" si="5"/>
        <v>0</v>
      </c>
      <c r="L6" s="152">
        <f t="shared" si="5"/>
        <v>0</v>
      </c>
      <c r="M6" s="152">
        <f t="shared" si="5"/>
        <v>0</v>
      </c>
      <c r="N6" s="366">
        <f t="shared" si="5"/>
        <v>0</v>
      </c>
      <c r="P6" s="216">
        <v>2011</v>
      </c>
      <c r="Q6" s="217">
        <v>120568820</v>
      </c>
      <c r="R6" s="217">
        <f>Q6-Q5</f>
        <v>3583278</v>
      </c>
      <c r="S6" s="217">
        <v>121635534</v>
      </c>
      <c r="T6" s="217">
        <f>S6-S5</f>
        <v>3593346</v>
      </c>
      <c r="U6" s="219">
        <f>T6-R6</f>
        <v>10068</v>
      </c>
      <c r="V6" s="217">
        <f>E34</f>
        <v>0</v>
      </c>
      <c r="W6" s="217">
        <f>W5+T4</f>
        <v>6545746</v>
      </c>
      <c r="X6" s="218">
        <f t="shared" si="2"/>
        <v>6545746</v>
      </c>
      <c r="Y6" s="220" t="s">
        <v>703</v>
      </c>
      <c r="Z6" s="212">
        <f>1*U6</f>
        <v>10068</v>
      </c>
    </row>
    <row r="7" spans="1:26" ht="15">
      <c r="A7" s="115" t="s">
        <v>604</v>
      </c>
      <c r="B7" s="117"/>
      <c r="C7" s="117"/>
      <c r="D7" s="117"/>
      <c r="E7" s="119"/>
      <c r="F7" s="206">
        <f>IF(ISERROR(VLOOKUP($C$1,'Bil 1 2008-2020'!$A$6:$S$295,11)),0,(VLOOKUP($C$1,'Bil 1 2008-2020'!$A$6:$S$295,11)))</f>
        <v>0</v>
      </c>
      <c r="G7" s="206">
        <f aca="true" t="shared" si="6" ref="G7:N7">$F7</f>
        <v>0</v>
      </c>
      <c r="H7" s="206">
        <f t="shared" si="6"/>
        <v>0</v>
      </c>
      <c r="I7" s="206">
        <f t="shared" si="6"/>
        <v>0</v>
      </c>
      <c r="J7" s="206">
        <f t="shared" si="6"/>
        <v>0</v>
      </c>
      <c r="K7" s="206">
        <f t="shared" si="6"/>
        <v>0</v>
      </c>
      <c r="L7" s="206">
        <f t="shared" si="6"/>
        <v>0</v>
      </c>
      <c r="M7" s="206">
        <f t="shared" si="6"/>
        <v>0</v>
      </c>
      <c r="N7" s="367">
        <f t="shared" si="6"/>
        <v>0</v>
      </c>
      <c r="P7" s="216">
        <v>2012</v>
      </c>
      <c r="Q7" s="217">
        <v>128905487</v>
      </c>
      <c r="R7" s="217">
        <f>Q7-Q6</f>
        <v>8336667</v>
      </c>
      <c r="S7" s="217">
        <v>128905487</v>
      </c>
      <c r="T7" s="217">
        <f>S7-S6</f>
        <v>7269953</v>
      </c>
      <c r="U7" s="219">
        <f>T7-R7</f>
        <v>-1066714</v>
      </c>
      <c r="V7" s="217">
        <f>F34</f>
        <v>0</v>
      </c>
      <c r="W7" s="217">
        <f>W6+T5</f>
        <v>8397031</v>
      </c>
      <c r="X7" s="218">
        <f t="shared" si="2"/>
        <v>8397031</v>
      </c>
      <c r="Y7" s="212"/>
      <c r="Z7" s="222">
        <f>SUM(Z4:Z6)</f>
        <v>522118</v>
      </c>
    </row>
    <row r="8" spans="1:26" ht="15">
      <c r="A8" s="115" t="s">
        <v>605</v>
      </c>
      <c r="B8" s="117"/>
      <c r="C8" s="117"/>
      <c r="D8" s="117"/>
      <c r="E8" s="117"/>
      <c r="F8" s="120"/>
      <c r="G8" s="182">
        <f>IF(ISERROR(VLOOKUP($C$1,'Bil 1 2008-2020'!$A$6:$S$295,14)),0,(VLOOKUP($C$1,'Bil 1 2008-2020'!$A$6:$S$295,14)))</f>
        <v>0</v>
      </c>
      <c r="H8" s="182">
        <f aca="true" t="shared" si="7" ref="H8:N8">$G8</f>
        <v>0</v>
      </c>
      <c r="I8" s="182">
        <f t="shared" si="7"/>
        <v>0</v>
      </c>
      <c r="J8" s="182">
        <f t="shared" si="7"/>
        <v>0</v>
      </c>
      <c r="K8" s="182">
        <f t="shared" si="7"/>
        <v>0</v>
      </c>
      <c r="L8" s="182">
        <f t="shared" si="7"/>
        <v>0</v>
      </c>
      <c r="M8" s="182">
        <f t="shared" si="7"/>
        <v>0</v>
      </c>
      <c r="N8" s="368">
        <f t="shared" si="7"/>
        <v>0</v>
      </c>
      <c r="P8" s="216">
        <v>2013</v>
      </c>
      <c r="Q8" s="217">
        <v>0</v>
      </c>
      <c r="R8" s="217">
        <v>0</v>
      </c>
      <c r="S8" s="217">
        <v>0</v>
      </c>
      <c r="T8" s="217">
        <v>0</v>
      </c>
      <c r="U8" s="217">
        <v>0</v>
      </c>
      <c r="V8" s="217">
        <f>G34</f>
        <v>0</v>
      </c>
      <c r="W8" s="217">
        <f>W7+T6</f>
        <v>11990377</v>
      </c>
      <c r="X8" s="218">
        <f t="shared" si="2"/>
        <v>11990377</v>
      </c>
      <c r="Y8" s="212"/>
      <c r="Z8" s="212"/>
    </row>
    <row r="9" spans="1:26" ht="15">
      <c r="A9" s="115" t="s">
        <v>657</v>
      </c>
      <c r="B9" s="168"/>
      <c r="C9" s="167"/>
      <c r="D9" s="167"/>
      <c r="E9" s="167"/>
      <c r="F9" s="120"/>
      <c r="G9" s="167"/>
      <c r="H9" s="182">
        <f>IF(ISERROR(VLOOKUP($C$1,'Bil 1 2008-2020'!$A$6:$S$295,16)),0,(VLOOKUP($C$1,'Bil 1 2008-2020'!$A$6:$S$295,16)))</f>
        <v>0</v>
      </c>
      <c r="I9" s="182">
        <f>IF(ISERROR(VLOOKUP($C$1,'Bil 1 2008-2020'!$A$6:$S$295,16)),0,(VLOOKUP($C$1,'Bil 1 2008-2020'!$A$6:$S$295,16)))</f>
        <v>0</v>
      </c>
      <c r="J9" s="182">
        <f>$H9</f>
        <v>0</v>
      </c>
      <c r="K9" s="182">
        <f>$H9</f>
        <v>0</v>
      </c>
      <c r="L9" s="182">
        <f>$H9</f>
        <v>0</v>
      </c>
      <c r="M9" s="182">
        <f>$H9</f>
        <v>0</v>
      </c>
      <c r="N9" s="368">
        <f>$H9</f>
        <v>0</v>
      </c>
      <c r="P9" s="212">
        <v>2014</v>
      </c>
      <c r="Q9" s="212"/>
      <c r="R9" s="212"/>
      <c r="S9" s="212"/>
      <c r="T9" s="212"/>
      <c r="U9" s="212"/>
      <c r="V9" s="221">
        <f>H36</f>
        <v>0</v>
      </c>
      <c r="W9" s="221">
        <f>W8+T7</f>
        <v>19260330</v>
      </c>
      <c r="X9" s="218">
        <f t="shared" si="2"/>
        <v>19260330</v>
      </c>
      <c r="Y9" s="221"/>
      <c r="Z9" s="212"/>
    </row>
    <row r="10" spans="1:26" ht="15">
      <c r="A10" s="177" t="s">
        <v>686</v>
      </c>
      <c r="B10" s="178"/>
      <c r="C10" s="179"/>
      <c r="D10" s="179"/>
      <c r="E10" s="179"/>
      <c r="F10" s="179">
        <f>IF(ISERROR(VLOOKUP($C$1,'Bil 1 2008-2020'!$A$6:$S$295,12)),0,(VLOOKUP($C$1,'Bil 1 2008-2020'!$A$6:$S$295,12)))</f>
        <v>0</v>
      </c>
      <c r="G10" s="179">
        <f aca="true" t="shared" si="8" ref="G10:N10">$F10</f>
        <v>0</v>
      </c>
      <c r="H10" s="179">
        <f t="shared" si="8"/>
        <v>0</v>
      </c>
      <c r="I10" s="179">
        <f t="shared" si="8"/>
        <v>0</v>
      </c>
      <c r="J10" s="179">
        <f t="shared" si="8"/>
        <v>0</v>
      </c>
      <c r="K10" s="179">
        <f t="shared" si="8"/>
        <v>0</v>
      </c>
      <c r="L10" s="179">
        <f t="shared" si="8"/>
        <v>0</v>
      </c>
      <c r="M10" s="179">
        <f t="shared" si="8"/>
        <v>0</v>
      </c>
      <c r="N10" s="369">
        <f t="shared" si="8"/>
        <v>0</v>
      </c>
      <c r="P10" s="223"/>
      <c r="Q10" s="224"/>
      <c r="R10" s="225">
        <f>SUM(R3:R8)</f>
        <v>20145225</v>
      </c>
      <c r="S10" s="226"/>
      <c r="T10" s="225">
        <f>SUM(T3:T8)</f>
        <v>19260330</v>
      </c>
      <c r="U10" s="225">
        <f>SUM(U3:U8)</f>
        <v>-884895</v>
      </c>
      <c r="V10" s="225">
        <f>SUM(V3:V9)</f>
        <v>0</v>
      </c>
      <c r="W10" s="225">
        <f>SUM(W3:W9)</f>
        <v>46193484</v>
      </c>
      <c r="X10" s="227">
        <f>SUM(X3:X9)</f>
        <v>46193484</v>
      </c>
      <c r="Y10" s="212"/>
      <c r="Z10" s="212"/>
    </row>
    <row r="11" spans="1:26" ht="15">
      <c r="A11" s="197" t="s">
        <v>694</v>
      </c>
      <c r="B11" s="178"/>
      <c r="C11" s="179"/>
      <c r="D11" s="179"/>
      <c r="E11" s="179"/>
      <c r="F11" s="179"/>
      <c r="G11" s="179"/>
      <c r="H11" s="179"/>
      <c r="I11" s="182">
        <f>IF(ISERROR(VLOOKUP($C$1,'Bil 1 2008-2020'!$A$6:$S$295,18)),0,(VLOOKUP($C$1,'Bil 1 2008-2020'!$A$6:$S$295,18)))</f>
        <v>0</v>
      </c>
      <c r="J11" s="182">
        <f>$I11</f>
        <v>0</v>
      </c>
      <c r="K11" s="182">
        <f>$I11</f>
        <v>0</v>
      </c>
      <c r="L11" s="182">
        <f>$I11</f>
        <v>0</v>
      </c>
      <c r="M11" s="182">
        <f>$I11</f>
        <v>0</v>
      </c>
      <c r="N11" s="368">
        <f>$I11</f>
        <v>0</v>
      </c>
      <c r="Y11" s="212"/>
      <c r="Z11" s="212"/>
    </row>
    <row r="12" spans="1:26" ht="15">
      <c r="A12" s="197" t="s">
        <v>722</v>
      </c>
      <c r="B12" s="178"/>
      <c r="C12" s="179"/>
      <c r="D12" s="179"/>
      <c r="E12" s="179"/>
      <c r="F12" s="179"/>
      <c r="G12" s="179"/>
      <c r="H12" s="179"/>
      <c r="I12" s="179"/>
      <c r="J12" s="182">
        <f>IF(ISERROR(VLOOKUP($C$1,'Bil 1 2008-2020'!$A$6:$U$295,20)),0,(VLOOKUP($C$1,'Bil 1 2008-2020'!$A$6:$U$295,20)))</f>
        <v>0</v>
      </c>
      <c r="K12" s="182">
        <f>$J12</f>
        <v>0</v>
      </c>
      <c r="L12" s="182">
        <f>$J12</f>
        <v>0</v>
      </c>
      <c r="M12" s="182">
        <f>$J12</f>
        <v>0</v>
      </c>
      <c r="N12" s="368">
        <f>$J12</f>
        <v>0</v>
      </c>
      <c r="Y12" s="212"/>
      <c r="Z12" s="212"/>
    </row>
    <row r="13" spans="1:26" ht="15">
      <c r="A13" s="197" t="s">
        <v>733</v>
      </c>
      <c r="B13" s="178"/>
      <c r="C13" s="179"/>
      <c r="D13" s="179"/>
      <c r="E13" s="179"/>
      <c r="F13" s="179"/>
      <c r="G13" s="179"/>
      <c r="H13" s="179"/>
      <c r="I13" s="179"/>
      <c r="J13" s="179"/>
      <c r="K13" s="182">
        <f>IF(ISERROR(VLOOKUP($C$1,'Bil 1 2008-2020'!$A$6:$AX$295,22)),0,(VLOOKUP($C$1,'Bil 1 2008-2020'!$A$6:$AX$295,22)))</f>
        <v>0</v>
      </c>
      <c r="L13" s="182">
        <f>$K13</f>
        <v>0</v>
      </c>
      <c r="M13" s="182">
        <f>$K13</f>
        <v>0</v>
      </c>
      <c r="N13" s="368">
        <f>$K13</f>
        <v>0</v>
      </c>
      <c r="Y13" s="212"/>
      <c r="Z13" s="212"/>
    </row>
    <row r="14" spans="1:26" ht="15">
      <c r="A14" s="197" t="s">
        <v>746</v>
      </c>
      <c r="B14" s="178"/>
      <c r="C14" s="179"/>
      <c r="D14" s="179"/>
      <c r="E14" s="179"/>
      <c r="F14" s="179"/>
      <c r="G14" s="179"/>
      <c r="H14" s="179"/>
      <c r="I14" s="179"/>
      <c r="J14" s="179"/>
      <c r="K14" s="118"/>
      <c r="L14" s="118">
        <f>IF(ISERROR(VLOOKUP($C$1,'Bil 1 2008-2020'!$A$6:$AX$295,24)),0,(VLOOKUP($C$1,'Bil 1 2008-2020'!$A$6:$AX$295,24)))</f>
        <v>0</v>
      </c>
      <c r="M14" s="118">
        <f>L14</f>
        <v>0</v>
      </c>
      <c r="N14" s="370">
        <f>M14</f>
        <v>0</v>
      </c>
      <c r="Y14" s="212"/>
      <c r="Z14" s="212"/>
    </row>
    <row r="15" spans="1:26" ht="15">
      <c r="A15" s="197" t="s">
        <v>748</v>
      </c>
      <c r="B15" s="178"/>
      <c r="C15" s="179"/>
      <c r="D15" s="179"/>
      <c r="E15" s="179"/>
      <c r="F15" s="179"/>
      <c r="G15" s="179"/>
      <c r="H15" s="179"/>
      <c r="I15" s="179"/>
      <c r="J15" s="179"/>
      <c r="K15" s="118"/>
      <c r="L15" s="296"/>
      <c r="M15" s="118">
        <f>IF(ISERROR(VLOOKUP($C$1,'Bil 1 2008-2020'!$A$6:$AX$295,26)),0,(VLOOKUP($C$1,'Bil 1 2008-2020'!$A$6:$AX$295,26)))</f>
        <v>0</v>
      </c>
      <c r="N15" s="370">
        <f>IF(ISERROR(VLOOKUP($C$1,'Bil 1 2008-2020'!$A$6:$AX$295,26)),0,(VLOOKUP($C$1,'Bil 1 2008-2020'!$A$6:$AX$295,26)))</f>
        <v>0</v>
      </c>
      <c r="Y15" s="212"/>
      <c r="Z15" s="212"/>
    </row>
    <row r="16" spans="1:26" ht="15">
      <c r="A16" s="197" t="s">
        <v>767</v>
      </c>
      <c r="B16" s="178"/>
      <c r="C16" s="179"/>
      <c r="D16" s="179"/>
      <c r="E16" s="179"/>
      <c r="F16" s="179"/>
      <c r="G16" s="179"/>
      <c r="H16" s="179"/>
      <c r="I16" s="179"/>
      <c r="J16" s="179"/>
      <c r="K16" s="118"/>
      <c r="L16" s="296"/>
      <c r="M16" s="118"/>
      <c r="N16" s="370">
        <f>IF(ISERROR(VLOOKUP($C$1,'Bil 1 2008-2020'!$A$6:$AX$295,28)),0,(VLOOKUP($C$1,'Bil 1 2008-2020'!$A$6:$AX$295,28)))</f>
        <v>0</v>
      </c>
      <c r="Y16" s="212"/>
      <c r="Z16" s="212"/>
    </row>
    <row r="17" spans="1:26" ht="15">
      <c r="A17" s="121" t="s">
        <v>612</v>
      </c>
      <c r="B17" s="122">
        <f>SUM(B3:B16)</f>
        <v>0</v>
      </c>
      <c r="C17" s="122">
        <f aca="true" t="shared" si="9" ref="C17:K17">SUM(C3:C16)</f>
        <v>0</v>
      </c>
      <c r="D17" s="122">
        <f t="shared" si="9"/>
        <v>0</v>
      </c>
      <c r="E17" s="122">
        <f t="shared" si="9"/>
        <v>0</v>
      </c>
      <c r="F17" s="122">
        <f t="shared" si="9"/>
        <v>0</v>
      </c>
      <c r="G17" s="122">
        <f t="shared" si="9"/>
        <v>0</v>
      </c>
      <c r="H17" s="122">
        <f t="shared" si="9"/>
        <v>0</v>
      </c>
      <c r="I17" s="122">
        <f t="shared" si="9"/>
        <v>0</v>
      </c>
      <c r="J17" s="122">
        <f t="shared" si="9"/>
        <v>0</v>
      </c>
      <c r="K17" s="122">
        <f t="shared" si="9"/>
        <v>0</v>
      </c>
      <c r="L17" s="123">
        <f>SUM(L3:L16)</f>
        <v>0</v>
      </c>
      <c r="M17" s="123">
        <f>SUM(M3:M16)</f>
        <v>0</v>
      </c>
      <c r="N17" s="371">
        <f>SUM(N3:N16)</f>
        <v>0</v>
      </c>
      <c r="P17" s="212" t="s">
        <v>697</v>
      </c>
      <c r="Q17" s="212"/>
      <c r="R17" s="212"/>
      <c r="S17" s="212"/>
      <c r="T17" s="212"/>
      <c r="U17" s="212"/>
      <c r="V17" s="212"/>
      <c r="W17" s="212"/>
      <c r="X17" s="212"/>
      <c r="Y17" s="212"/>
      <c r="Z17" s="212"/>
    </row>
    <row r="18" spans="1:26" ht="15">
      <c r="A18" s="197" t="s">
        <v>700</v>
      </c>
      <c r="B18" s="198"/>
      <c r="C18" s="146"/>
      <c r="D18" s="146"/>
      <c r="E18" s="146"/>
      <c r="F18" s="182"/>
      <c r="G18" s="179">
        <f>IF(ISERROR(VLOOKUP($C$1,'Bil 6 Utbet '!$A$6:$M$295,12)),0,(VLOOKUP($C$1,'Bil 6 Utbet '!$A$6:$M$295,12)))</f>
        <v>0</v>
      </c>
      <c r="H18" s="182"/>
      <c r="I18" s="182"/>
      <c r="J18" s="182"/>
      <c r="K18" s="182"/>
      <c r="L18" s="286"/>
      <c r="M18" s="286"/>
      <c r="N18" s="286"/>
      <c r="O18" s="154"/>
      <c r="P18" s="212"/>
      <c r="Q18" s="212"/>
      <c r="R18" s="212"/>
      <c r="S18" s="212"/>
      <c r="T18" s="212"/>
      <c r="U18" s="212"/>
      <c r="V18" s="212"/>
      <c r="W18" s="212"/>
      <c r="X18" s="212"/>
      <c r="Y18" s="212"/>
      <c r="Z18" s="212"/>
    </row>
    <row r="19" spans="1:26" ht="15">
      <c r="A19" s="129" t="s">
        <v>699</v>
      </c>
      <c r="B19" s="130"/>
      <c r="C19" s="130"/>
      <c r="D19" s="130"/>
      <c r="E19" s="130"/>
      <c r="F19" s="130"/>
      <c r="G19" s="130">
        <f aca="true" t="shared" si="10" ref="G19:L19">SUM(G17:G18)</f>
        <v>0</v>
      </c>
      <c r="H19" s="130">
        <f t="shared" si="10"/>
        <v>0</v>
      </c>
      <c r="I19" s="130">
        <f t="shared" si="10"/>
        <v>0</v>
      </c>
      <c r="J19" s="295">
        <f t="shared" si="10"/>
        <v>0</v>
      </c>
      <c r="K19" s="295">
        <f t="shared" si="10"/>
        <v>0</v>
      </c>
      <c r="L19" s="283">
        <f t="shared" si="10"/>
        <v>0</v>
      </c>
      <c r="M19" s="297">
        <f>SUM(M17:M18)</f>
        <v>0</v>
      </c>
      <c r="N19" s="283">
        <f>SUM(N17:N18)</f>
        <v>0</v>
      </c>
      <c r="O19" s="154"/>
      <c r="P19" s="209"/>
      <c r="Q19" s="210">
        <f>B2</f>
        <v>2008</v>
      </c>
      <c r="R19" s="210">
        <f>C2</f>
        <v>2009</v>
      </c>
      <c r="S19" s="210">
        <f>D2</f>
        <v>2010</v>
      </c>
      <c r="T19" s="210">
        <f>E2</f>
        <v>2011</v>
      </c>
      <c r="U19" s="210">
        <f>F2</f>
        <v>2012</v>
      </c>
      <c r="V19" s="210">
        <f>G2</f>
        <v>2013</v>
      </c>
      <c r="W19" s="210">
        <f>H2</f>
        <v>2014</v>
      </c>
      <c r="X19" s="210">
        <f>I2</f>
        <v>2015</v>
      </c>
      <c r="Y19" s="228" t="s">
        <v>706</v>
      </c>
      <c r="Z19" s="229" t="s">
        <v>707</v>
      </c>
    </row>
    <row r="20" spans="1:26" ht="10.5" customHeight="1">
      <c r="A20" s="124"/>
      <c r="B20" s="124"/>
      <c r="C20" s="124"/>
      <c r="D20" s="124"/>
      <c r="E20" s="124"/>
      <c r="F20" s="124"/>
      <c r="G20" s="114"/>
      <c r="H20" s="285"/>
      <c r="I20" s="285"/>
      <c r="J20" s="285"/>
      <c r="K20" s="285"/>
      <c r="L20" s="161"/>
      <c r="M20" s="153"/>
      <c r="P20" s="216" t="s">
        <v>622</v>
      </c>
      <c r="Q20" s="217">
        <f>B3</f>
        <v>0</v>
      </c>
      <c r="R20" s="217">
        <f>C3</f>
        <v>0</v>
      </c>
      <c r="S20" s="217">
        <f>D3</f>
        <v>0</v>
      </c>
      <c r="T20" s="217">
        <f>E3</f>
        <v>0</v>
      </c>
      <c r="U20" s="217">
        <f>F3</f>
        <v>0</v>
      </c>
      <c r="V20" s="217">
        <f>G3</f>
        <v>0</v>
      </c>
      <c r="W20" s="217">
        <f>H3</f>
        <v>0</v>
      </c>
      <c r="X20" s="217">
        <f>I3</f>
        <v>0</v>
      </c>
      <c r="Y20" s="216"/>
      <c r="Z20" s="230"/>
    </row>
    <row r="21" spans="1:26" ht="14.25" customHeight="1">
      <c r="A21" s="113" t="s">
        <v>653</v>
      </c>
      <c r="B21" s="114">
        <f>B2</f>
        <v>2008</v>
      </c>
      <c r="C21" s="114">
        <f aca="true" t="shared" si="11" ref="C21:L21">C2</f>
        <v>2009</v>
      </c>
      <c r="D21" s="114">
        <f t="shared" si="11"/>
        <v>2010</v>
      </c>
      <c r="E21" s="114">
        <f t="shared" si="11"/>
        <v>2011</v>
      </c>
      <c r="F21" s="114">
        <f t="shared" si="11"/>
        <v>2012</v>
      </c>
      <c r="G21" s="114">
        <f t="shared" si="11"/>
        <v>2013</v>
      </c>
      <c r="H21" s="114">
        <f t="shared" si="11"/>
        <v>2014</v>
      </c>
      <c r="I21" s="114">
        <f t="shared" si="11"/>
        <v>2015</v>
      </c>
      <c r="J21" s="114">
        <f t="shared" si="11"/>
        <v>2016</v>
      </c>
      <c r="K21" s="114">
        <f t="shared" si="11"/>
        <v>2017</v>
      </c>
      <c r="L21" s="114">
        <f t="shared" si="11"/>
        <v>2018</v>
      </c>
      <c r="M21" s="372">
        <f>M2</f>
        <v>2019</v>
      </c>
      <c r="P21" s="216" t="str">
        <f>A4</f>
        <v>Förändring 2009</v>
      </c>
      <c r="Q21" s="231"/>
      <c r="R21" s="217">
        <f aca="true" t="shared" si="12" ref="R21:X21">$T4</f>
        <v>6545746</v>
      </c>
      <c r="S21" s="217">
        <f t="shared" si="12"/>
        <v>6545746</v>
      </c>
      <c r="T21" s="217">
        <f t="shared" si="12"/>
        <v>6545746</v>
      </c>
      <c r="U21" s="217">
        <f t="shared" si="12"/>
        <v>6545746</v>
      </c>
      <c r="V21" s="217">
        <f t="shared" si="12"/>
        <v>6545746</v>
      </c>
      <c r="W21" s="217">
        <f t="shared" si="12"/>
        <v>6545746</v>
      </c>
      <c r="X21" s="217">
        <f t="shared" si="12"/>
        <v>6545746</v>
      </c>
      <c r="Y21" s="216"/>
      <c r="Z21" s="230"/>
    </row>
    <row r="22" spans="1:26" ht="15">
      <c r="A22" s="125" t="s">
        <v>629</v>
      </c>
      <c r="B22" s="126">
        <f>B3</f>
        <v>0</v>
      </c>
      <c r="C22" s="126">
        <f>B22</f>
        <v>0</v>
      </c>
      <c r="D22" s="127"/>
      <c r="E22" s="127"/>
      <c r="F22" s="127"/>
      <c r="G22" s="127"/>
      <c r="H22" s="127"/>
      <c r="I22" s="127"/>
      <c r="J22" s="127"/>
      <c r="K22" s="127"/>
      <c r="L22" s="156"/>
      <c r="M22" s="373"/>
      <c r="P22" s="216" t="str">
        <f>A5</f>
        <v>Förändring 2010</v>
      </c>
      <c r="Q22" s="231"/>
      <c r="R22" s="231"/>
      <c r="S22" s="217">
        <f aca="true" t="shared" si="13" ref="S22:X22">$T5</f>
        <v>1851285</v>
      </c>
      <c r="T22" s="217">
        <f t="shared" si="13"/>
        <v>1851285</v>
      </c>
      <c r="U22" s="217">
        <f t="shared" si="13"/>
        <v>1851285</v>
      </c>
      <c r="V22" s="217">
        <f t="shared" si="13"/>
        <v>1851285</v>
      </c>
      <c r="W22" s="217">
        <f t="shared" si="13"/>
        <v>1851285</v>
      </c>
      <c r="X22" s="217">
        <f t="shared" si="13"/>
        <v>1851285</v>
      </c>
      <c r="Y22" s="216"/>
      <c r="Z22" s="230"/>
    </row>
    <row r="23" spans="1:26" ht="15">
      <c r="A23" s="125" t="s">
        <v>630</v>
      </c>
      <c r="B23" s="127"/>
      <c r="C23" s="127"/>
      <c r="D23" s="126">
        <f>IF(ISERROR(VLOOKUP($C$1,'Bil 6 Utbet '!$A$6:$M$295,3)),0,(VLOOKUP($C$1,'Bil 6 Utbet '!$A$6:$M$295,3)))</f>
        <v>0</v>
      </c>
      <c r="E23" s="126">
        <f aca="true" t="shared" si="14" ref="E23:M23">$D23</f>
        <v>0</v>
      </c>
      <c r="F23" s="126">
        <f t="shared" si="14"/>
        <v>0</v>
      </c>
      <c r="G23" s="170">
        <f t="shared" si="14"/>
        <v>0</v>
      </c>
      <c r="H23" s="170">
        <f t="shared" si="14"/>
        <v>0</v>
      </c>
      <c r="I23" s="170">
        <f t="shared" si="14"/>
        <v>0</v>
      </c>
      <c r="J23" s="170">
        <f t="shared" si="14"/>
        <v>0</v>
      </c>
      <c r="K23" s="170">
        <f t="shared" si="14"/>
        <v>0</v>
      </c>
      <c r="L23" s="170">
        <f t="shared" si="14"/>
        <v>0</v>
      </c>
      <c r="M23" s="374">
        <f t="shared" si="14"/>
        <v>0</v>
      </c>
      <c r="P23" s="216" t="str">
        <f>A6</f>
        <v>Förändring 2011</v>
      </c>
      <c r="Q23" s="231"/>
      <c r="R23" s="231"/>
      <c r="S23" s="231"/>
      <c r="T23" s="217">
        <f>$T6</f>
        <v>3593346</v>
      </c>
      <c r="U23" s="217">
        <f>$T6</f>
        <v>3593346</v>
      </c>
      <c r="V23" s="217">
        <f>$T6</f>
        <v>3593346</v>
      </c>
      <c r="W23" s="217">
        <f>$T6</f>
        <v>3593346</v>
      </c>
      <c r="X23" s="217">
        <f>$T6</f>
        <v>3593346</v>
      </c>
      <c r="Y23" s="216"/>
      <c r="Z23" s="230"/>
    </row>
    <row r="24" spans="1:26" ht="15">
      <c r="A24" s="115" t="s">
        <v>606</v>
      </c>
      <c r="B24" s="127"/>
      <c r="C24" s="117"/>
      <c r="D24" s="117"/>
      <c r="E24" s="116">
        <f aca="true" t="shared" si="15" ref="E24:M24">C4</f>
        <v>0</v>
      </c>
      <c r="F24" s="116">
        <f t="shared" si="15"/>
        <v>0</v>
      </c>
      <c r="G24" s="152">
        <f t="shared" si="15"/>
        <v>0</v>
      </c>
      <c r="H24" s="152">
        <f t="shared" si="15"/>
        <v>0</v>
      </c>
      <c r="I24" s="152">
        <f t="shared" si="15"/>
        <v>0</v>
      </c>
      <c r="J24" s="152">
        <f t="shared" si="15"/>
        <v>0</v>
      </c>
      <c r="K24" s="152">
        <f t="shared" si="15"/>
        <v>0</v>
      </c>
      <c r="L24" s="152">
        <f t="shared" si="15"/>
        <v>0</v>
      </c>
      <c r="M24" s="366">
        <f t="shared" si="15"/>
        <v>0</v>
      </c>
      <c r="P24" s="216" t="str">
        <f>A7</f>
        <v>Förändring 2012</v>
      </c>
      <c r="Q24" s="231"/>
      <c r="R24" s="231"/>
      <c r="S24" s="231"/>
      <c r="T24" s="231"/>
      <c r="U24" s="217">
        <f>F7</f>
        <v>0</v>
      </c>
      <c r="V24" s="217">
        <f>G7</f>
        <v>0</v>
      </c>
      <c r="W24" s="217">
        <f>H7</f>
        <v>0</v>
      </c>
      <c r="X24" s="217">
        <f>I7</f>
        <v>0</v>
      </c>
      <c r="Y24" s="216"/>
      <c r="Z24" s="230"/>
    </row>
    <row r="25" spans="1:26" ht="15">
      <c r="A25" s="115" t="s">
        <v>607</v>
      </c>
      <c r="B25" s="128"/>
      <c r="C25" s="117"/>
      <c r="D25" s="117"/>
      <c r="E25" s="117"/>
      <c r="F25" s="116">
        <f aca="true" t="shared" si="16" ref="F25:M25">D5</f>
        <v>0</v>
      </c>
      <c r="G25" s="152">
        <f t="shared" si="16"/>
        <v>0</v>
      </c>
      <c r="H25" s="152">
        <f t="shared" si="16"/>
        <v>0</v>
      </c>
      <c r="I25" s="152">
        <f t="shared" si="16"/>
        <v>0</v>
      </c>
      <c r="J25" s="152">
        <f t="shared" si="16"/>
        <v>0</v>
      </c>
      <c r="K25" s="152">
        <f t="shared" si="16"/>
        <v>0</v>
      </c>
      <c r="L25" s="152">
        <f t="shared" si="16"/>
        <v>0</v>
      </c>
      <c r="M25" s="366">
        <f t="shared" si="16"/>
        <v>0</v>
      </c>
      <c r="P25" s="216" t="str">
        <f>A8</f>
        <v>Förändring 2013</v>
      </c>
      <c r="Q25" s="231"/>
      <c r="R25" s="231"/>
      <c r="S25" s="231"/>
      <c r="T25" s="231"/>
      <c r="U25" s="231"/>
      <c r="V25" s="217">
        <f>G8</f>
        <v>0</v>
      </c>
      <c r="W25" s="217">
        <f>H8</f>
        <v>0</v>
      </c>
      <c r="X25" s="217">
        <f>I8</f>
        <v>0</v>
      </c>
      <c r="Y25" s="216"/>
      <c r="Z25" s="230"/>
    </row>
    <row r="26" spans="1:26" ht="15">
      <c r="A26" s="115" t="s">
        <v>608</v>
      </c>
      <c r="B26" s="127"/>
      <c r="C26" s="117"/>
      <c r="D26" s="117"/>
      <c r="E26" s="117"/>
      <c r="F26" s="116"/>
      <c r="G26" s="152">
        <f aca="true" t="shared" si="17" ref="G26:M26">E6</f>
        <v>0</v>
      </c>
      <c r="H26" s="152">
        <f t="shared" si="17"/>
        <v>0</v>
      </c>
      <c r="I26" s="152">
        <f t="shared" si="17"/>
        <v>0</v>
      </c>
      <c r="J26" s="152">
        <f t="shared" si="17"/>
        <v>0</v>
      </c>
      <c r="K26" s="152">
        <f t="shared" si="17"/>
        <v>0</v>
      </c>
      <c r="L26" s="152">
        <f t="shared" si="17"/>
        <v>0</v>
      </c>
      <c r="M26" s="366">
        <f t="shared" si="17"/>
        <v>0</v>
      </c>
      <c r="P26" s="216" t="str">
        <f>A9</f>
        <v>Förändring 2014</v>
      </c>
      <c r="Q26" s="217"/>
      <c r="R26" s="231"/>
      <c r="S26" s="231"/>
      <c r="T26" s="231"/>
      <c r="U26" s="231"/>
      <c r="V26" s="231"/>
      <c r="W26" s="218">
        <f>H9</f>
        <v>0</v>
      </c>
      <c r="X26" s="217">
        <f>I9</f>
        <v>0</v>
      </c>
      <c r="Y26" s="216"/>
      <c r="Z26" s="230"/>
    </row>
    <row r="27" spans="1:26" ht="15">
      <c r="A27" s="115" t="s">
        <v>658</v>
      </c>
      <c r="B27" s="127"/>
      <c r="C27" s="117"/>
      <c r="D27" s="117"/>
      <c r="E27" s="117"/>
      <c r="F27" s="116"/>
      <c r="G27" s="152"/>
      <c r="H27" s="152">
        <f>F7</f>
        <v>0</v>
      </c>
      <c r="I27" s="152">
        <f>G7</f>
        <v>0</v>
      </c>
      <c r="J27" s="152">
        <f>H7</f>
        <v>0</v>
      </c>
      <c r="K27" s="152">
        <f>I7</f>
        <v>0</v>
      </c>
      <c r="L27" s="152">
        <f>J7</f>
        <v>0</v>
      </c>
      <c r="M27" s="366">
        <f>K7</f>
        <v>0</v>
      </c>
      <c r="P27" s="216" t="s">
        <v>694</v>
      </c>
      <c r="Q27" s="212"/>
      <c r="R27" s="212"/>
      <c r="S27" s="212"/>
      <c r="T27" s="212"/>
      <c r="U27" s="212"/>
      <c r="V27" s="212"/>
      <c r="W27" s="212"/>
      <c r="X27" s="217">
        <f>I11</f>
        <v>0</v>
      </c>
      <c r="Y27" s="216"/>
      <c r="Z27" s="230"/>
    </row>
    <row r="28" spans="1:26" ht="15">
      <c r="A28" s="177" t="s">
        <v>686</v>
      </c>
      <c r="B28" s="127"/>
      <c r="C28" s="117"/>
      <c r="D28" s="117"/>
      <c r="E28" s="117"/>
      <c r="F28" s="116"/>
      <c r="G28" s="152"/>
      <c r="H28" s="179">
        <f>H10</f>
        <v>0</v>
      </c>
      <c r="I28" s="179">
        <f>I10</f>
        <v>0</v>
      </c>
      <c r="J28" s="179">
        <f>J10</f>
        <v>0</v>
      </c>
      <c r="K28" s="179">
        <f>K10</f>
        <v>0</v>
      </c>
      <c r="L28" s="179">
        <f>L10</f>
        <v>0</v>
      </c>
      <c r="M28" s="369">
        <f>M10</f>
        <v>0</v>
      </c>
      <c r="P28" s="223"/>
      <c r="Q28" s="232">
        <f aca="true" t="shared" si="18" ref="Q28:W28">SUM(Q20:Q26)</f>
        <v>0</v>
      </c>
      <c r="R28" s="232">
        <f t="shared" si="18"/>
        <v>6545746</v>
      </c>
      <c r="S28" s="232">
        <f t="shared" si="18"/>
        <v>8397031</v>
      </c>
      <c r="T28" s="232">
        <f t="shared" si="18"/>
        <v>11990377</v>
      </c>
      <c r="U28" s="232">
        <f t="shared" si="18"/>
        <v>11990377</v>
      </c>
      <c r="V28" s="232">
        <f t="shared" si="18"/>
        <v>11990377</v>
      </c>
      <c r="W28" s="233">
        <f t="shared" si="18"/>
        <v>11990377</v>
      </c>
      <c r="X28" s="232">
        <f>SUM(X20:X27)</f>
        <v>11990377</v>
      </c>
      <c r="Y28" s="234">
        <f>SUM(Q28:W28)</f>
        <v>62904285</v>
      </c>
      <c r="Z28" s="235">
        <f>Y28+X28</f>
        <v>74894662</v>
      </c>
    </row>
    <row r="29" spans="1:26" ht="15">
      <c r="A29" s="115" t="s">
        <v>695</v>
      </c>
      <c r="B29" s="127"/>
      <c r="C29" s="117"/>
      <c r="D29" s="117"/>
      <c r="E29" s="117"/>
      <c r="F29" s="116"/>
      <c r="G29" s="152"/>
      <c r="H29" s="152"/>
      <c r="I29" s="152">
        <f>G8</f>
        <v>0</v>
      </c>
      <c r="J29" s="152">
        <f>H8</f>
        <v>0</v>
      </c>
      <c r="K29" s="152">
        <f>I8</f>
        <v>0</v>
      </c>
      <c r="L29" s="152">
        <f>J8</f>
        <v>0</v>
      </c>
      <c r="M29" s="366">
        <f>K8</f>
        <v>0</v>
      </c>
      <c r="P29" s="231"/>
      <c r="Q29" s="236"/>
      <c r="R29" s="236"/>
      <c r="S29" s="236"/>
      <c r="T29" s="236"/>
      <c r="U29" s="236"/>
      <c r="V29" s="236"/>
      <c r="W29" s="236"/>
      <c r="X29" s="237"/>
      <c r="Y29" s="212"/>
      <c r="Z29" s="212"/>
    </row>
    <row r="30" spans="1:26" ht="15">
      <c r="A30" s="115" t="s">
        <v>723</v>
      </c>
      <c r="B30" s="127"/>
      <c r="C30" s="117"/>
      <c r="D30" s="117"/>
      <c r="E30" s="117"/>
      <c r="F30" s="116"/>
      <c r="G30" s="152"/>
      <c r="H30" s="152"/>
      <c r="I30" s="152"/>
      <c r="J30" s="152">
        <f>H9</f>
        <v>0</v>
      </c>
      <c r="K30" s="152">
        <f>I9</f>
        <v>0</v>
      </c>
      <c r="L30" s="152">
        <f>J9</f>
        <v>0</v>
      </c>
      <c r="M30" s="366">
        <f>K9</f>
        <v>0</v>
      </c>
      <c r="P30" s="231"/>
      <c r="Q30" s="236"/>
      <c r="R30" s="236"/>
      <c r="S30" s="236"/>
      <c r="T30" s="236"/>
      <c r="U30" s="236"/>
      <c r="V30" s="236"/>
      <c r="W30" s="236"/>
      <c r="X30" s="237"/>
      <c r="Y30" s="212"/>
      <c r="Z30" s="212"/>
    </row>
    <row r="31" spans="1:26" ht="15">
      <c r="A31" s="115" t="s">
        <v>734</v>
      </c>
      <c r="B31" s="127"/>
      <c r="C31" s="117"/>
      <c r="D31" s="117"/>
      <c r="E31" s="117"/>
      <c r="F31" s="116"/>
      <c r="G31" s="152"/>
      <c r="H31" s="152"/>
      <c r="I31" s="152"/>
      <c r="J31" s="152"/>
      <c r="K31" s="152">
        <f>I11</f>
        <v>0</v>
      </c>
      <c r="L31" s="152">
        <f>J11</f>
        <v>0</v>
      </c>
      <c r="M31" s="366">
        <f>K11</f>
        <v>0</v>
      </c>
      <c r="P31" s="231"/>
      <c r="Q31" s="236"/>
      <c r="R31" s="236"/>
      <c r="S31" s="236"/>
      <c r="T31" s="236"/>
      <c r="U31" s="236"/>
      <c r="V31" s="236"/>
      <c r="W31" s="236"/>
      <c r="X31" s="237"/>
      <c r="Y31" s="212"/>
      <c r="Z31" s="212"/>
    </row>
    <row r="32" spans="1:26" ht="15">
      <c r="A32" s="115" t="s">
        <v>747</v>
      </c>
      <c r="B32" s="127"/>
      <c r="C32" s="117"/>
      <c r="D32" s="117"/>
      <c r="E32" s="117"/>
      <c r="F32" s="116"/>
      <c r="G32" s="152"/>
      <c r="H32" s="152"/>
      <c r="I32" s="152"/>
      <c r="J32" s="152"/>
      <c r="K32" s="152"/>
      <c r="L32" s="152">
        <f>J12</f>
        <v>0</v>
      </c>
      <c r="M32" s="366">
        <f>K12</f>
        <v>0</v>
      </c>
      <c r="P32" s="231"/>
      <c r="Q32" s="236"/>
      <c r="R32" s="236"/>
      <c r="S32" s="236"/>
      <c r="T32" s="236"/>
      <c r="U32" s="236"/>
      <c r="V32" s="236"/>
      <c r="W32" s="236"/>
      <c r="X32" s="237"/>
      <c r="Y32" s="212"/>
      <c r="Z32" s="212"/>
    </row>
    <row r="33" spans="1:26" ht="15">
      <c r="A33" s="115" t="s">
        <v>768</v>
      </c>
      <c r="B33" s="127"/>
      <c r="C33" s="117"/>
      <c r="D33" s="117"/>
      <c r="E33" s="117"/>
      <c r="F33" s="116"/>
      <c r="G33" s="152"/>
      <c r="H33" s="152"/>
      <c r="I33" s="152"/>
      <c r="J33" s="152"/>
      <c r="K33" s="152"/>
      <c r="L33" s="152"/>
      <c r="M33" s="366">
        <f>K13</f>
        <v>0</v>
      </c>
      <c r="P33" s="231"/>
      <c r="Q33" s="236"/>
      <c r="R33" s="236"/>
      <c r="S33" s="236"/>
      <c r="T33" s="236"/>
      <c r="U33" s="236"/>
      <c r="V33" s="236"/>
      <c r="W33" s="236"/>
      <c r="X33" s="237"/>
      <c r="Y33" s="212"/>
      <c r="Z33" s="212"/>
    </row>
    <row r="34" spans="1:26" ht="15">
      <c r="A34" s="129" t="s">
        <v>691</v>
      </c>
      <c r="B34" s="130">
        <f>SUM(B22:B33)</f>
        <v>0</v>
      </c>
      <c r="C34" s="130">
        <f>SUM(C22:C33)</f>
        <v>0</v>
      </c>
      <c r="D34" s="130">
        <f aca="true" t="shared" si="19" ref="D34:J34">SUM(D22:D33)</f>
        <v>0</v>
      </c>
      <c r="E34" s="130">
        <f t="shared" si="19"/>
        <v>0</v>
      </c>
      <c r="F34" s="130">
        <f t="shared" si="19"/>
        <v>0</v>
      </c>
      <c r="G34" s="130">
        <f t="shared" si="19"/>
        <v>0</v>
      </c>
      <c r="H34" s="130">
        <f t="shared" si="19"/>
        <v>0</v>
      </c>
      <c r="I34" s="130">
        <f t="shared" si="19"/>
        <v>0</v>
      </c>
      <c r="J34" s="130">
        <f t="shared" si="19"/>
        <v>0</v>
      </c>
      <c r="K34" s="130">
        <f>SUM(K22:K33)</f>
        <v>0</v>
      </c>
      <c r="L34" s="130">
        <f>SUM(L22:L33)</f>
        <v>0</v>
      </c>
      <c r="M34" s="375">
        <f>SUM(M22:M33)</f>
        <v>0</v>
      </c>
      <c r="P34" s="212" t="s">
        <v>693</v>
      </c>
      <c r="Q34" s="221">
        <f aca="true" t="shared" si="20" ref="Q34:V34">B17-B10</f>
        <v>0</v>
      </c>
      <c r="R34" s="221">
        <f t="shared" si="20"/>
        <v>0</v>
      </c>
      <c r="S34" s="221">
        <f t="shared" si="20"/>
        <v>0</v>
      </c>
      <c r="T34" s="221">
        <f t="shared" si="20"/>
        <v>0</v>
      </c>
      <c r="U34" s="221">
        <f t="shared" si="20"/>
        <v>0</v>
      </c>
      <c r="V34" s="221">
        <f t="shared" si="20"/>
        <v>0</v>
      </c>
      <c r="W34" s="221"/>
      <c r="X34" s="212"/>
      <c r="Y34" s="212"/>
      <c r="Z34" s="212"/>
    </row>
    <row r="35" spans="1:26" ht="15">
      <c r="A35" s="197" t="s">
        <v>689</v>
      </c>
      <c r="B35" s="198"/>
      <c r="C35" s="146"/>
      <c r="D35" s="146"/>
      <c r="E35" s="146"/>
      <c r="F35" s="182"/>
      <c r="G35" s="182"/>
      <c r="H35" s="179">
        <f>IF(ISERROR(VLOOKUP($C$1,'Bil 6 Utbet '!$A$6:$M$295,12)),0,(VLOOKUP($C$1,'Bil 6 Utbet '!$A$6:$M$295,12)))</f>
        <v>0</v>
      </c>
      <c r="I35" s="179"/>
      <c r="J35" s="179"/>
      <c r="K35" s="182"/>
      <c r="L35" s="182"/>
      <c r="M35" s="182"/>
      <c r="P35" s="212"/>
      <c r="Q35" s="212"/>
      <c r="R35" s="212"/>
      <c r="S35" s="212"/>
      <c r="T35" s="212"/>
      <c r="U35" s="212"/>
      <c r="V35" s="212"/>
      <c r="W35" s="212"/>
      <c r="X35" s="238"/>
      <c r="Y35" s="238"/>
      <c r="Z35" s="238"/>
    </row>
    <row r="36" spans="1:26" ht="15">
      <c r="A36" s="129" t="s">
        <v>692</v>
      </c>
      <c r="B36" s="130"/>
      <c r="C36" s="130"/>
      <c r="D36" s="130"/>
      <c r="E36" s="130"/>
      <c r="F36" s="130"/>
      <c r="G36" s="130"/>
      <c r="H36" s="130">
        <f>SUM(H34:H35)</f>
        <v>0</v>
      </c>
      <c r="I36" s="130"/>
      <c r="J36" s="130"/>
      <c r="K36" s="295"/>
      <c r="L36" s="295"/>
      <c r="M36" s="295"/>
      <c r="P36" s="239" t="s">
        <v>671</v>
      </c>
      <c r="Q36" s="222">
        <f aca="true" t="shared" si="21" ref="Q36:V36">Q28-Q34</f>
        <v>0</v>
      </c>
      <c r="R36" s="222">
        <f t="shared" si="21"/>
        <v>6545746</v>
      </c>
      <c r="S36" s="222">
        <f t="shared" si="21"/>
        <v>8397031</v>
      </c>
      <c r="T36" s="222">
        <f t="shared" si="21"/>
        <v>11990377</v>
      </c>
      <c r="U36" s="222">
        <f t="shared" si="21"/>
        <v>11990377</v>
      </c>
      <c r="V36" s="222">
        <f t="shared" si="21"/>
        <v>11990377</v>
      </c>
      <c r="W36" s="222"/>
      <c r="X36" s="237"/>
      <c r="Y36" s="220"/>
      <c r="Z36" s="220"/>
    </row>
    <row r="37" spans="1:31" ht="9.75" customHeight="1">
      <c r="A37" s="124"/>
      <c r="B37" s="124"/>
      <c r="C37" s="124"/>
      <c r="D37" s="131"/>
      <c r="E37" s="131"/>
      <c r="F37" s="131"/>
      <c r="G37" s="114"/>
      <c r="H37" s="114"/>
      <c r="I37" s="124"/>
      <c r="J37" s="124"/>
      <c r="K37" s="124"/>
      <c r="L37" s="156"/>
      <c r="P37" s="212"/>
      <c r="Q37" s="212"/>
      <c r="R37" s="212"/>
      <c r="S37" s="212"/>
      <c r="T37" s="212"/>
      <c r="U37" s="212"/>
      <c r="V37" s="212"/>
      <c r="W37" s="212"/>
      <c r="X37" s="240"/>
      <c r="Y37" s="241"/>
      <c r="Z37" s="241"/>
      <c r="AA37" s="156"/>
      <c r="AB37" s="156"/>
      <c r="AC37" s="156"/>
      <c r="AD37" s="156"/>
      <c r="AE37" s="156"/>
    </row>
    <row r="38" spans="1:31" ht="15">
      <c r="A38" s="113" t="s">
        <v>637</v>
      </c>
      <c r="B38" s="114">
        <f>B21</f>
        <v>2008</v>
      </c>
      <c r="C38" s="114">
        <f aca="true" t="shared" si="22" ref="C38:M38">C21</f>
        <v>2009</v>
      </c>
      <c r="D38" s="114">
        <f t="shared" si="22"/>
        <v>2010</v>
      </c>
      <c r="E38" s="114">
        <f t="shared" si="22"/>
        <v>2011</v>
      </c>
      <c r="F38" s="114">
        <f t="shared" si="22"/>
        <v>2012</v>
      </c>
      <c r="G38" s="114">
        <f t="shared" si="22"/>
        <v>2013</v>
      </c>
      <c r="H38" s="114">
        <f t="shared" si="22"/>
        <v>2014</v>
      </c>
      <c r="I38" s="114">
        <f t="shared" si="22"/>
        <v>2015</v>
      </c>
      <c r="J38" s="114">
        <f t="shared" si="22"/>
        <v>2016</v>
      </c>
      <c r="K38" s="114">
        <f t="shared" si="22"/>
        <v>2017</v>
      </c>
      <c r="L38" s="114">
        <f t="shared" si="22"/>
        <v>2018</v>
      </c>
      <c r="M38" s="114">
        <f t="shared" si="22"/>
        <v>2019</v>
      </c>
      <c r="N38" s="154"/>
      <c r="P38" s="209" t="s">
        <v>698</v>
      </c>
      <c r="Q38" s="210">
        <f>Q19</f>
        <v>2008</v>
      </c>
      <c r="R38" s="210">
        <f aca="true" t="shared" si="23" ref="R38:Z38">R19</f>
        <v>2009</v>
      </c>
      <c r="S38" s="210">
        <f t="shared" si="23"/>
        <v>2010</v>
      </c>
      <c r="T38" s="210">
        <f t="shared" si="23"/>
        <v>2011</v>
      </c>
      <c r="U38" s="210">
        <f t="shared" si="23"/>
        <v>2012</v>
      </c>
      <c r="V38" s="210">
        <f t="shared" si="23"/>
        <v>2013</v>
      </c>
      <c r="W38" s="210">
        <f t="shared" si="23"/>
        <v>2014</v>
      </c>
      <c r="X38" s="210">
        <f t="shared" si="23"/>
        <v>2015</v>
      </c>
      <c r="Y38" s="210" t="str">
        <f t="shared" si="23"/>
        <v>ack 2014</v>
      </c>
      <c r="Z38" s="211" t="str">
        <f t="shared" si="23"/>
        <v>ack 2015</v>
      </c>
      <c r="AA38" s="127"/>
      <c r="AB38" s="127"/>
      <c r="AC38" s="127"/>
      <c r="AD38" s="127"/>
      <c r="AE38" s="127"/>
    </row>
    <row r="39" spans="1:31" ht="15">
      <c r="A39" s="132" t="s">
        <v>635</v>
      </c>
      <c r="B39" s="133">
        <f>B17</f>
        <v>0</v>
      </c>
      <c r="C39" s="133">
        <f>C17</f>
        <v>0</v>
      </c>
      <c r="D39" s="133">
        <f>D17</f>
        <v>0</v>
      </c>
      <c r="E39" s="133">
        <f>E17</f>
        <v>0</v>
      </c>
      <c r="F39" s="199">
        <f>F17</f>
        <v>0</v>
      </c>
      <c r="G39" s="199">
        <f aca="true" t="shared" si="24" ref="G39:M39">G19</f>
        <v>0</v>
      </c>
      <c r="H39" s="199">
        <f t="shared" si="24"/>
        <v>0</v>
      </c>
      <c r="I39" s="199">
        <f t="shared" si="24"/>
        <v>0</v>
      </c>
      <c r="J39" s="199">
        <f t="shared" si="24"/>
        <v>0</v>
      </c>
      <c r="K39" s="199">
        <f>K19</f>
        <v>0</v>
      </c>
      <c r="L39" s="134">
        <f t="shared" si="24"/>
        <v>0</v>
      </c>
      <c r="M39" s="134">
        <f t="shared" si="24"/>
        <v>0</v>
      </c>
      <c r="N39" s="154"/>
      <c r="P39" s="216" t="s">
        <v>708</v>
      </c>
      <c r="Q39" s="231">
        <v>110527320.1791407</v>
      </c>
      <c r="R39" s="231">
        <v>110527320.1791407</v>
      </c>
      <c r="S39" s="231">
        <v>111718742.37012659</v>
      </c>
      <c r="T39" s="231">
        <v>111718742.37012659</v>
      </c>
      <c r="U39" s="231">
        <v>111718742.37012659</v>
      </c>
      <c r="V39" s="217">
        <v>111718742.37012659</v>
      </c>
      <c r="W39" s="231">
        <v>111718742.37012659</v>
      </c>
      <c r="X39" s="242">
        <v>111718742.37012659</v>
      </c>
      <c r="Y39" s="243"/>
      <c r="Z39" s="244"/>
      <c r="AA39" s="127"/>
      <c r="AB39" s="127"/>
      <c r="AC39" s="127"/>
      <c r="AD39" s="127"/>
      <c r="AE39" s="127"/>
    </row>
    <row r="40" spans="1:31" ht="15">
      <c r="A40" s="135" t="s">
        <v>610</v>
      </c>
      <c r="B40" s="136">
        <f aca="true" t="shared" si="25" ref="B40:G40">B34</f>
        <v>0</v>
      </c>
      <c r="C40" s="136">
        <f t="shared" si="25"/>
        <v>0</v>
      </c>
      <c r="D40" s="136">
        <f t="shared" si="25"/>
        <v>0</v>
      </c>
      <c r="E40" s="136">
        <f t="shared" si="25"/>
        <v>0</v>
      </c>
      <c r="F40" s="136">
        <f t="shared" si="25"/>
        <v>0</v>
      </c>
      <c r="G40" s="136">
        <f t="shared" si="25"/>
        <v>0</v>
      </c>
      <c r="H40" s="136">
        <f>H36</f>
        <v>0</v>
      </c>
      <c r="I40" s="136">
        <f>I34</f>
        <v>0</v>
      </c>
      <c r="J40" s="136">
        <f>J34</f>
        <v>0</v>
      </c>
      <c r="K40" s="136">
        <f>K34</f>
        <v>0</v>
      </c>
      <c r="L40" s="136">
        <f>L34</f>
        <v>0</v>
      </c>
      <c r="M40" s="136">
        <f>M34</f>
        <v>0</v>
      </c>
      <c r="N40" s="154"/>
      <c r="P40" s="216" t="s">
        <v>601</v>
      </c>
      <c r="Q40" s="231"/>
      <c r="R40" s="231"/>
      <c r="S40" s="231"/>
      <c r="T40" s="231">
        <v>6545746</v>
      </c>
      <c r="U40" s="231">
        <v>6545746</v>
      </c>
      <c r="V40" s="231">
        <v>6545746</v>
      </c>
      <c r="W40" s="231">
        <v>6545746</v>
      </c>
      <c r="X40" s="231">
        <v>6545746</v>
      </c>
      <c r="Y40" s="238"/>
      <c r="Z40" s="245"/>
      <c r="AA40" s="126"/>
      <c r="AB40" s="126"/>
      <c r="AC40" s="126"/>
      <c r="AD40" s="126"/>
      <c r="AE40" s="126"/>
    </row>
    <row r="41" spans="1:31" ht="15">
      <c r="A41" s="137" t="s">
        <v>638</v>
      </c>
      <c r="B41" s="138">
        <f aca="true" t="shared" si="26" ref="B41:I41">B39-B40</f>
        <v>0</v>
      </c>
      <c r="C41" s="138">
        <f t="shared" si="26"/>
        <v>0</v>
      </c>
      <c r="D41" s="138">
        <f t="shared" si="26"/>
        <v>0</v>
      </c>
      <c r="E41" s="138">
        <f t="shared" si="26"/>
        <v>0</v>
      </c>
      <c r="F41" s="138">
        <f t="shared" si="26"/>
        <v>0</v>
      </c>
      <c r="G41" s="138">
        <f t="shared" si="26"/>
        <v>0</v>
      </c>
      <c r="H41" s="138">
        <f t="shared" si="26"/>
        <v>0</v>
      </c>
      <c r="I41" s="138">
        <f t="shared" si="26"/>
        <v>0</v>
      </c>
      <c r="J41" s="138">
        <f>J39-J40</f>
        <v>0</v>
      </c>
      <c r="K41" s="138">
        <f>K39-K40</f>
        <v>0</v>
      </c>
      <c r="L41" s="138">
        <f>L39-L40</f>
        <v>0</v>
      </c>
      <c r="M41" s="138">
        <f>M39-M40</f>
        <v>0</v>
      </c>
      <c r="N41" s="154"/>
      <c r="P41" s="216" t="s">
        <v>602</v>
      </c>
      <c r="Q41" s="231"/>
      <c r="R41" s="231"/>
      <c r="S41" s="231"/>
      <c r="T41" s="231"/>
      <c r="U41" s="231">
        <v>1851285</v>
      </c>
      <c r="V41" s="231">
        <v>1851285</v>
      </c>
      <c r="W41" s="231">
        <v>1851285</v>
      </c>
      <c r="X41" s="231">
        <v>1851285</v>
      </c>
      <c r="Y41" s="231"/>
      <c r="Z41" s="230"/>
      <c r="AA41" s="127"/>
      <c r="AB41" s="126"/>
      <c r="AC41" s="126"/>
      <c r="AD41" s="126"/>
      <c r="AE41" s="126"/>
    </row>
    <row r="42" spans="1:31" ht="15">
      <c r="A42" s="139" t="s">
        <v>639</v>
      </c>
      <c r="B42" s="140"/>
      <c r="C42" s="141">
        <f>C41+B41</f>
        <v>0</v>
      </c>
      <c r="D42" s="141">
        <f aca="true" t="shared" si="27" ref="D42:J42">C42+D41</f>
        <v>0</v>
      </c>
      <c r="E42" s="141">
        <f t="shared" si="27"/>
        <v>0</v>
      </c>
      <c r="F42" s="141">
        <f t="shared" si="27"/>
        <v>0</v>
      </c>
      <c r="G42" s="141">
        <f t="shared" si="27"/>
        <v>0</v>
      </c>
      <c r="H42" s="141">
        <f t="shared" si="27"/>
        <v>0</v>
      </c>
      <c r="I42" s="141">
        <f t="shared" si="27"/>
        <v>0</v>
      </c>
      <c r="J42" s="141">
        <f t="shared" si="27"/>
        <v>0</v>
      </c>
      <c r="K42" s="141">
        <f>J42+K41</f>
        <v>0</v>
      </c>
      <c r="L42" s="377">
        <f>K42+L41</f>
        <v>0</v>
      </c>
      <c r="M42" s="377">
        <f>L42+M41</f>
        <v>0</v>
      </c>
      <c r="N42" s="154"/>
      <c r="P42" s="216" t="s">
        <v>603</v>
      </c>
      <c r="Q42" s="246"/>
      <c r="R42" s="246"/>
      <c r="S42" s="246"/>
      <c r="T42" s="246"/>
      <c r="U42" s="246"/>
      <c r="V42" s="231">
        <v>3593346</v>
      </c>
      <c r="W42" s="231">
        <v>3593346</v>
      </c>
      <c r="X42" s="231">
        <v>3593346</v>
      </c>
      <c r="Y42" s="246"/>
      <c r="Z42" s="247"/>
      <c r="AA42" s="127"/>
      <c r="AB42" s="127"/>
      <c r="AC42" s="126"/>
      <c r="AD42" s="126"/>
      <c r="AE42" s="126"/>
    </row>
    <row r="43" spans="1:31" ht="15">
      <c r="A43" s="142" t="s">
        <v>640</v>
      </c>
      <c r="B43" s="143"/>
      <c r="C43" s="144"/>
      <c r="D43" s="144"/>
      <c r="E43" s="144"/>
      <c r="F43" s="144"/>
      <c r="G43" s="144"/>
      <c r="H43" s="144"/>
      <c r="I43" s="144"/>
      <c r="J43" s="144"/>
      <c r="K43" s="144"/>
      <c r="L43" s="147">
        <f>(K$42+((4/12)*L$39))-((4/12)*L$34)-L$35</f>
        <v>0</v>
      </c>
      <c r="M43" s="147">
        <f>(L$42+((4/12)*M$39))-((4/12)*M$34)-M$35</f>
        <v>0</v>
      </c>
      <c r="N43" s="154"/>
      <c r="P43" s="216" t="s">
        <v>604</v>
      </c>
      <c r="Q43" s="231"/>
      <c r="R43" s="231"/>
      <c r="S43" s="231"/>
      <c r="T43" s="231"/>
      <c r="U43" s="231"/>
      <c r="V43" s="231"/>
      <c r="W43" s="231">
        <v>7269953</v>
      </c>
      <c r="X43" s="231">
        <v>7269953</v>
      </c>
      <c r="Y43" s="248"/>
      <c r="Z43" s="249"/>
      <c r="AA43" s="127"/>
      <c r="AB43" s="127"/>
      <c r="AC43" s="126"/>
      <c r="AD43" s="170"/>
      <c r="AE43" s="170"/>
    </row>
    <row r="44" spans="1:31" ht="15">
      <c r="A44" s="145" t="s">
        <v>641</v>
      </c>
      <c r="B44" s="146"/>
      <c r="C44" s="147"/>
      <c r="D44" s="147"/>
      <c r="E44" s="147"/>
      <c r="F44" s="147"/>
      <c r="G44" s="147"/>
      <c r="H44" s="147"/>
      <c r="I44" s="147"/>
      <c r="J44" s="147"/>
      <c r="K44" s="147"/>
      <c r="L44" s="147">
        <f>(K$42+((6/12)*L$39))-((6/12)*L$34)-L$35</f>
        <v>0</v>
      </c>
      <c r="M44" s="147">
        <f>(L$42+((6/12)*M$39))-((6/12)*M$34)-M$35</f>
        <v>0</v>
      </c>
      <c r="N44" s="154"/>
      <c r="P44" s="216" t="s">
        <v>605</v>
      </c>
      <c r="Q44" s="231"/>
      <c r="R44" s="231"/>
      <c r="S44" s="231"/>
      <c r="T44" s="231"/>
      <c r="U44" s="231"/>
      <c r="V44" s="231"/>
      <c r="W44" s="231"/>
      <c r="X44" s="238">
        <v>2033735</v>
      </c>
      <c r="Y44" s="231"/>
      <c r="Z44" s="230"/>
      <c r="AA44" s="127"/>
      <c r="AB44" s="127"/>
      <c r="AC44" s="126"/>
      <c r="AD44" s="170"/>
      <c r="AE44" s="206"/>
    </row>
    <row r="45" spans="1:31" ht="15">
      <c r="A45" s="145" t="s">
        <v>642</v>
      </c>
      <c r="B45" s="146"/>
      <c r="C45" s="147"/>
      <c r="D45" s="147"/>
      <c r="E45" s="147"/>
      <c r="F45" s="147"/>
      <c r="G45" s="147"/>
      <c r="H45" s="147"/>
      <c r="I45" s="147"/>
      <c r="J45" s="147"/>
      <c r="K45" s="147"/>
      <c r="L45" s="147">
        <f>(K$42+((7/12)*L$39))-((7/12)*L$34)-L$35</f>
        <v>0</v>
      </c>
      <c r="M45" s="147">
        <f>(L$42+((7/12)*M$39))-((7/12)*M$34)-M$35</f>
        <v>0</v>
      </c>
      <c r="N45" s="154"/>
      <c r="P45" s="223"/>
      <c r="Q45" s="250">
        <f>SUM(Q39:Q44)</f>
        <v>110527320.1791407</v>
      </c>
      <c r="R45" s="250">
        <f aca="true" t="shared" si="28" ref="R45:X45">SUM(R39:R44)</f>
        <v>110527320.1791407</v>
      </c>
      <c r="S45" s="250">
        <f t="shared" si="28"/>
        <v>111718742.37012659</v>
      </c>
      <c r="T45" s="250">
        <f t="shared" si="28"/>
        <v>118264488.37012659</v>
      </c>
      <c r="U45" s="250">
        <f t="shared" si="28"/>
        <v>120115773.37012659</v>
      </c>
      <c r="V45" s="250">
        <f t="shared" si="28"/>
        <v>123709119.37012659</v>
      </c>
      <c r="W45" s="250">
        <f t="shared" si="28"/>
        <v>130979072.37012659</v>
      </c>
      <c r="X45" s="250">
        <f t="shared" si="28"/>
        <v>133012807.37012659</v>
      </c>
      <c r="Y45" s="250">
        <f>SUM(Q45:W45)</f>
        <v>825841836.2089144</v>
      </c>
      <c r="Z45" s="251">
        <f>X45+Y45</f>
        <v>958854643.579041</v>
      </c>
      <c r="AA45" s="128"/>
      <c r="AB45" s="128"/>
      <c r="AC45" s="128"/>
      <c r="AD45" s="128"/>
      <c r="AE45" s="128"/>
    </row>
    <row r="46" spans="1:31" ht="15">
      <c r="A46" s="145" t="s">
        <v>643</v>
      </c>
      <c r="B46" s="146"/>
      <c r="C46" s="147"/>
      <c r="D46" s="147"/>
      <c r="E46" s="147"/>
      <c r="F46" s="147"/>
      <c r="G46" s="147"/>
      <c r="H46" s="147"/>
      <c r="I46" s="147"/>
      <c r="J46" s="147"/>
      <c r="K46" s="147"/>
      <c r="L46" s="147">
        <f>(K$42+((8/12)*L$39))-((8/12)*L$34)-L$35</f>
        <v>0</v>
      </c>
      <c r="M46" s="147">
        <f>(L$42+((8/12)*M$39))-((8/12)*M$34)-M$35</f>
        <v>0</v>
      </c>
      <c r="N46" s="154"/>
      <c r="P46" s="212" t="s">
        <v>709</v>
      </c>
      <c r="Q46" s="221">
        <f aca="true" t="shared" si="29" ref="Q46:V46">B34</f>
        <v>0</v>
      </c>
      <c r="R46" s="221">
        <f t="shared" si="29"/>
        <v>0</v>
      </c>
      <c r="S46" s="221">
        <f t="shared" si="29"/>
        <v>0</v>
      </c>
      <c r="T46" s="221">
        <f t="shared" si="29"/>
        <v>0</v>
      </c>
      <c r="U46" s="221">
        <f t="shared" si="29"/>
        <v>0</v>
      </c>
      <c r="V46" s="221">
        <f t="shared" si="29"/>
        <v>0</v>
      </c>
      <c r="W46" s="221">
        <f>H36</f>
        <v>0</v>
      </c>
      <c r="X46" s="221">
        <f>I34</f>
        <v>0</v>
      </c>
      <c r="Y46" s="221">
        <f>SUM(Q46:W46)</f>
        <v>0</v>
      </c>
      <c r="Z46" s="221">
        <f>X46+Y46</f>
        <v>0</v>
      </c>
      <c r="AA46" s="207"/>
      <c r="AB46" s="207"/>
      <c r="AC46" s="207"/>
      <c r="AD46" s="207"/>
      <c r="AE46" s="156"/>
    </row>
    <row r="47" spans="1:31" ht="12" customHeight="1">
      <c r="A47" s="148" t="s">
        <v>644</v>
      </c>
      <c r="B47" s="149"/>
      <c r="C47" s="150"/>
      <c r="D47" s="150"/>
      <c r="E47" s="150"/>
      <c r="F47" s="150"/>
      <c r="G47" s="150"/>
      <c r="H47" s="150"/>
      <c r="I47" s="150"/>
      <c r="J47" s="150"/>
      <c r="K47" s="150"/>
      <c r="L47" s="150">
        <f>K42+L41</f>
        <v>0</v>
      </c>
      <c r="M47" s="150">
        <f>L42+M41</f>
        <v>0</v>
      </c>
      <c r="N47" s="154"/>
      <c r="P47" s="212" t="s">
        <v>710</v>
      </c>
      <c r="Q47" s="221">
        <f>Q28-Q45</f>
        <v>-110527320.1791407</v>
      </c>
      <c r="R47" s="221">
        <f aca="true" t="shared" si="30" ref="R47:Z47">R28-R45</f>
        <v>-103981574.1791407</v>
      </c>
      <c r="S47" s="221">
        <f t="shared" si="30"/>
        <v>-103321711.37012659</v>
      </c>
      <c r="T47" s="221">
        <f t="shared" si="30"/>
        <v>-106274111.37012659</v>
      </c>
      <c r="U47" s="221">
        <f t="shared" si="30"/>
        <v>-108125396.37012659</v>
      </c>
      <c r="V47" s="221">
        <f t="shared" si="30"/>
        <v>-111718742.37012659</v>
      </c>
      <c r="W47" s="221">
        <f t="shared" si="30"/>
        <v>-118988695.37012659</v>
      </c>
      <c r="X47" s="221">
        <f t="shared" si="30"/>
        <v>-121022430.37012659</v>
      </c>
      <c r="Y47" s="221">
        <f t="shared" si="30"/>
        <v>-762937551.2089144</v>
      </c>
      <c r="Z47" s="221">
        <f t="shared" si="30"/>
        <v>-883959981.579041</v>
      </c>
      <c r="AA47" s="208"/>
      <c r="AB47" s="208"/>
      <c r="AC47" s="208"/>
      <c r="AD47" s="208"/>
      <c r="AE47" s="208"/>
    </row>
    <row r="48" spans="6:28" ht="15">
      <c r="F48" s="112"/>
      <c r="G48" s="192"/>
      <c r="H48" s="192"/>
      <c r="L48" s="376"/>
      <c r="X48" s="156"/>
      <c r="Y48" s="156"/>
      <c r="Z48" s="156"/>
      <c r="AA48" s="156"/>
      <c r="AB48" s="156"/>
    </row>
    <row r="49" spans="7:12" ht="15">
      <c r="G49" s="192"/>
      <c r="H49" s="192"/>
      <c r="I49" s="192"/>
      <c r="J49" s="192"/>
      <c r="K49" s="192"/>
      <c r="L49" s="192"/>
    </row>
    <row r="50" spans="1:20" ht="15">
      <c r="A50" s="253" t="s">
        <v>769</v>
      </c>
      <c r="B50" s="210">
        <v>1</v>
      </c>
      <c r="C50" s="210">
        <f aca="true" t="shared" si="31" ref="C50:I50">B50+1</f>
        <v>2</v>
      </c>
      <c r="D50" s="210">
        <f t="shared" si="31"/>
        <v>3</v>
      </c>
      <c r="E50" s="210">
        <f t="shared" si="31"/>
        <v>4</v>
      </c>
      <c r="F50" s="210">
        <f t="shared" si="31"/>
        <v>5</v>
      </c>
      <c r="G50" s="210">
        <f t="shared" si="31"/>
        <v>6</v>
      </c>
      <c r="H50" s="210">
        <f t="shared" si="31"/>
        <v>7</v>
      </c>
      <c r="I50" s="210">
        <f t="shared" si="31"/>
        <v>8</v>
      </c>
      <c r="J50" s="210">
        <f>I50+1</f>
        <v>9</v>
      </c>
      <c r="K50" s="210">
        <f>J50+1</f>
        <v>10</v>
      </c>
      <c r="L50" s="210">
        <f>K50+1</f>
        <v>11</v>
      </c>
      <c r="M50" s="211">
        <f>L50+1</f>
        <v>12</v>
      </c>
      <c r="Q50" s="159"/>
      <c r="R50" s="159"/>
      <c r="S50" s="159"/>
      <c r="T50" s="159"/>
    </row>
    <row r="51" spans="1:20" ht="15">
      <c r="A51" s="216"/>
      <c r="B51" s="214" t="s">
        <v>672</v>
      </c>
      <c r="C51" s="214" t="s">
        <v>673</v>
      </c>
      <c r="D51" s="214" t="s">
        <v>674</v>
      </c>
      <c r="E51" s="214" t="s">
        <v>675</v>
      </c>
      <c r="F51" s="214" t="s">
        <v>676</v>
      </c>
      <c r="G51" s="214" t="s">
        <v>677</v>
      </c>
      <c r="H51" s="214" t="s">
        <v>678</v>
      </c>
      <c r="I51" s="214" t="s">
        <v>679</v>
      </c>
      <c r="J51" s="214" t="s">
        <v>680</v>
      </c>
      <c r="K51" s="254" t="s">
        <v>681</v>
      </c>
      <c r="L51" s="254" t="s">
        <v>682</v>
      </c>
      <c r="M51" s="255" t="s">
        <v>683</v>
      </c>
      <c r="Q51" s="159"/>
      <c r="R51" s="159"/>
      <c r="S51" s="159"/>
      <c r="T51" s="159"/>
    </row>
    <row r="52" spans="1:20" ht="15">
      <c r="A52" s="216" t="s">
        <v>685</v>
      </c>
      <c r="B52" s="217">
        <f>$L42</f>
        <v>0</v>
      </c>
      <c r="C52" s="217">
        <f aca="true" t="shared" si="32" ref="C52:I52">B55</f>
        <v>0</v>
      </c>
      <c r="D52" s="217">
        <f t="shared" si="32"/>
        <v>0</v>
      </c>
      <c r="E52" s="217">
        <f t="shared" si="32"/>
        <v>0</v>
      </c>
      <c r="F52" s="217">
        <f>E55</f>
        <v>0</v>
      </c>
      <c r="G52" s="217">
        <f t="shared" si="32"/>
        <v>0</v>
      </c>
      <c r="H52" s="217">
        <f t="shared" si="32"/>
        <v>0</v>
      </c>
      <c r="I52" s="217">
        <f t="shared" si="32"/>
        <v>0</v>
      </c>
      <c r="J52" s="217">
        <f>I55</f>
        <v>0</v>
      </c>
      <c r="K52" s="217">
        <f>J55</f>
        <v>0</v>
      </c>
      <c r="L52" s="217">
        <f>K55</f>
        <v>0</v>
      </c>
      <c r="M52" s="218">
        <f>L55</f>
        <v>0</v>
      </c>
      <c r="Q52" s="159"/>
      <c r="R52" s="159"/>
      <c r="S52" s="159"/>
      <c r="T52" s="159"/>
    </row>
    <row r="53" spans="1:20" ht="15">
      <c r="A53" s="216" t="s">
        <v>770</v>
      </c>
      <c r="B53" s="217">
        <f>$M39/12</f>
        <v>0</v>
      </c>
      <c r="C53" s="217">
        <f>$M39/12</f>
        <v>0</v>
      </c>
      <c r="D53" s="217">
        <f>$M39/12</f>
        <v>0</v>
      </c>
      <c r="E53" s="217">
        <f>$M39/12</f>
        <v>0</v>
      </c>
      <c r="F53" s="217">
        <f>$M39/12</f>
        <v>0</v>
      </c>
      <c r="G53" s="217">
        <f>$M39/12</f>
        <v>0</v>
      </c>
      <c r="H53" s="217">
        <f>$M39/12</f>
        <v>0</v>
      </c>
      <c r="I53" s="217">
        <f>$M39/12</f>
        <v>0</v>
      </c>
      <c r="J53" s="217">
        <f>$M39/12</f>
        <v>0</v>
      </c>
      <c r="K53" s="217">
        <f>$M39/12</f>
        <v>0</v>
      </c>
      <c r="L53" s="217">
        <f>$M39/12</f>
        <v>0</v>
      </c>
      <c r="M53" s="217">
        <f>$M39/12</f>
        <v>0</v>
      </c>
      <c r="N53" s="154"/>
      <c r="O53" s="111"/>
      <c r="Q53" s="159"/>
      <c r="R53" s="159"/>
      <c r="S53" s="159"/>
      <c r="T53" s="159"/>
    </row>
    <row r="54" spans="1:20" ht="15">
      <c r="A54" s="216" t="s">
        <v>771</v>
      </c>
      <c r="B54" s="217">
        <f>$M34/12</f>
        <v>0</v>
      </c>
      <c r="C54" s="217">
        <f>$M34/12</f>
        <v>0</v>
      </c>
      <c r="D54" s="217">
        <f>$M34/12</f>
        <v>0</v>
      </c>
      <c r="E54" s="217">
        <f>$M34/12</f>
        <v>0</v>
      </c>
      <c r="F54" s="217">
        <f>$M34/12</f>
        <v>0</v>
      </c>
      <c r="G54" s="217">
        <f>$M34/12</f>
        <v>0</v>
      </c>
      <c r="H54" s="217">
        <f>$M34/12</f>
        <v>0</v>
      </c>
      <c r="I54" s="217">
        <f>$M34/12</f>
        <v>0</v>
      </c>
      <c r="J54" s="217">
        <f>$M34/12</f>
        <v>0</v>
      </c>
      <c r="K54" s="217">
        <f>$M34/12</f>
        <v>0</v>
      </c>
      <c r="L54" s="217">
        <f>$M34/12</f>
        <v>0</v>
      </c>
      <c r="M54" s="217">
        <f>$M34/12</f>
        <v>0</v>
      </c>
      <c r="N54" s="154"/>
      <c r="O54" s="111"/>
      <c r="Q54" s="159"/>
      <c r="R54" s="159"/>
      <c r="S54" s="159"/>
      <c r="T54" s="159"/>
    </row>
    <row r="55" spans="1:20" ht="15">
      <c r="A55" s="223" t="s">
        <v>684</v>
      </c>
      <c r="B55" s="256">
        <f>B52+B53-B54</f>
        <v>0</v>
      </c>
      <c r="C55" s="256">
        <f aca="true" t="shared" si="33" ref="B55:M55">C52+C53-C54</f>
        <v>0</v>
      </c>
      <c r="D55" s="256">
        <f t="shared" si="33"/>
        <v>0</v>
      </c>
      <c r="E55" s="256">
        <f t="shared" si="33"/>
        <v>0</v>
      </c>
      <c r="F55" s="256">
        <f t="shared" si="33"/>
        <v>0</v>
      </c>
      <c r="G55" s="256">
        <f t="shared" si="33"/>
        <v>0</v>
      </c>
      <c r="H55" s="256">
        <f t="shared" si="33"/>
        <v>0</v>
      </c>
      <c r="I55" s="256">
        <f t="shared" si="33"/>
        <v>0</v>
      </c>
      <c r="J55" s="256">
        <f t="shared" si="33"/>
        <v>0</v>
      </c>
      <c r="K55" s="256">
        <f t="shared" si="33"/>
        <v>0</v>
      </c>
      <c r="L55" s="256">
        <f t="shared" si="33"/>
        <v>0</v>
      </c>
      <c r="M55" s="256">
        <f t="shared" si="33"/>
        <v>0</v>
      </c>
      <c r="N55" s="154"/>
      <c r="O55" s="111"/>
      <c r="Q55" s="159"/>
      <c r="R55" s="159"/>
      <c r="S55" s="159"/>
      <c r="T55" s="159"/>
    </row>
    <row r="56" spans="1:20" ht="15">
      <c r="A56" s="111"/>
      <c r="B56" s="190"/>
      <c r="C56" s="190"/>
      <c r="D56" s="190"/>
      <c r="E56" s="190"/>
      <c r="F56" s="190"/>
      <c r="G56" s="190"/>
      <c r="H56" s="190"/>
      <c r="I56" s="190"/>
      <c r="J56" s="190"/>
      <c r="K56" s="190"/>
      <c r="L56" s="190"/>
      <c r="M56" s="190"/>
      <c r="N56" s="190"/>
      <c r="O56" s="190"/>
      <c r="P56" s="190"/>
      <c r="Q56" s="159"/>
      <c r="R56" s="159"/>
      <c r="S56" s="159"/>
      <c r="T56" s="159"/>
    </row>
    <row r="57" spans="1:20" ht="15">
      <c r="A57" s="111"/>
      <c r="B57" s="190"/>
      <c r="C57" s="112"/>
      <c r="D57" s="112"/>
      <c r="E57" s="112"/>
      <c r="F57" s="112"/>
      <c r="G57" s="112"/>
      <c r="H57" s="112"/>
      <c r="I57" s="112"/>
      <c r="J57" s="112"/>
      <c r="K57" s="112"/>
      <c r="L57" s="190"/>
      <c r="M57" s="190"/>
      <c r="N57" s="190"/>
      <c r="O57" s="190"/>
      <c r="P57" s="190"/>
      <c r="Q57" s="159"/>
      <c r="R57" s="159"/>
      <c r="S57" s="159"/>
      <c r="T57" s="159"/>
    </row>
    <row r="58" spans="2:20" s="156" customFormat="1" ht="15">
      <c r="B58" s="286"/>
      <c r="C58" s="286"/>
      <c r="D58" s="286"/>
      <c r="E58" s="286"/>
      <c r="F58" s="286"/>
      <c r="G58" s="286"/>
      <c r="H58" s="286"/>
      <c r="I58" s="286"/>
      <c r="J58" s="286"/>
      <c r="K58" s="286"/>
      <c r="L58" s="286"/>
      <c r="M58" s="286"/>
      <c r="N58" s="286"/>
      <c r="O58" s="286"/>
      <c r="P58" s="286"/>
      <c r="Q58" s="208"/>
      <c r="R58" s="208"/>
      <c r="S58" s="208"/>
      <c r="T58" s="208"/>
    </row>
    <row r="59" spans="2:20" s="156" customFormat="1" ht="15">
      <c r="B59" s="286"/>
      <c r="C59" s="286"/>
      <c r="D59" s="286"/>
      <c r="E59" s="286"/>
      <c r="F59" s="286"/>
      <c r="G59" s="286"/>
      <c r="H59" s="286"/>
      <c r="I59" s="286"/>
      <c r="J59" s="286"/>
      <c r="K59" s="286"/>
      <c r="L59" s="286"/>
      <c r="M59" s="286"/>
      <c r="N59" s="286"/>
      <c r="O59" s="286"/>
      <c r="P59" s="286"/>
      <c r="Q59" s="208"/>
      <c r="R59" s="208"/>
      <c r="S59" s="208"/>
      <c r="T59" s="208"/>
    </row>
    <row r="60" spans="2:20" s="156" customFormat="1" ht="15">
      <c r="B60" s="286"/>
      <c r="C60" s="286"/>
      <c r="D60" s="286"/>
      <c r="E60" s="286"/>
      <c r="F60" s="286"/>
      <c r="G60" s="286"/>
      <c r="H60" s="286"/>
      <c r="I60" s="286"/>
      <c r="J60" s="286"/>
      <c r="K60" s="286"/>
      <c r="L60" s="286"/>
      <c r="M60" s="286"/>
      <c r="N60" s="286"/>
      <c r="O60" s="286"/>
      <c r="P60" s="286"/>
      <c r="Q60" s="208"/>
      <c r="R60" s="208"/>
      <c r="S60" s="208"/>
      <c r="T60" s="208"/>
    </row>
    <row r="61" spans="2:20" s="156" customFormat="1" ht="15">
      <c r="B61" s="286"/>
      <c r="C61" s="286"/>
      <c r="D61" s="286"/>
      <c r="E61" s="286"/>
      <c r="F61" s="286"/>
      <c r="G61" s="286"/>
      <c r="H61" s="286"/>
      <c r="I61" s="286"/>
      <c r="J61" s="286"/>
      <c r="K61" s="286"/>
      <c r="L61" s="286"/>
      <c r="M61" s="286"/>
      <c r="N61" s="286"/>
      <c r="O61" s="286"/>
      <c r="P61" s="286"/>
      <c r="Q61" s="208"/>
      <c r="R61" s="208"/>
      <c r="S61" s="208"/>
      <c r="T61" s="208"/>
    </row>
    <row r="62" spans="2:20" s="156" customFormat="1" ht="15">
      <c r="B62" s="286"/>
      <c r="C62" s="286"/>
      <c r="D62" s="286"/>
      <c r="E62" s="286"/>
      <c r="F62" s="286"/>
      <c r="G62" s="286"/>
      <c r="H62" s="286"/>
      <c r="I62" s="286"/>
      <c r="J62" s="286"/>
      <c r="K62" s="286"/>
      <c r="L62" s="286"/>
      <c r="M62" s="286"/>
      <c r="N62" s="286"/>
      <c r="O62" s="286"/>
      <c r="P62" s="286"/>
      <c r="Q62" s="208"/>
      <c r="R62" s="208"/>
      <c r="S62" s="208"/>
      <c r="T62" s="208"/>
    </row>
    <row r="63" spans="2:20" s="156" customFormat="1" ht="15">
      <c r="B63" s="286"/>
      <c r="C63" s="286"/>
      <c r="D63" s="286"/>
      <c r="E63" s="286"/>
      <c r="F63" s="286"/>
      <c r="G63" s="286"/>
      <c r="H63" s="286"/>
      <c r="I63" s="286"/>
      <c r="J63" s="286"/>
      <c r="K63" s="286"/>
      <c r="L63" s="286"/>
      <c r="M63" s="286"/>
      <c r="N63" s="286"/>
      <c r="O63" s="286"/>
      <c r="P63" s="286"/>
      <c r="Q63" s="208"/>
      <c r="R63" s="208"/>
      <c r="S63" s="208"/>
      <c r="T63" s="208"/>
    </row>
    <row r="64" spans="2:20" s="156" customFormat="1" ht="15">
      <c r="B64" s="286"/>
      <c r="C64" s="286"/>
      <c r="D64" s="286"/>
      <c r="E64" s="286"/>
      <c r="F64" s="286"/>
      <c r="G64" s="286"/>
      <c r="H64" s="286"/>
      <c r="I64" s="286"/>
      <c r="J64" s="286"/>
      <c r="K64" s="286"/>
      <c r="L64" s="286"/>
      <c r="M64" s="286"/>
      <c r="N64" s="286"/>
      <c r="O64" s="286"/>
      <c r="P64" s="286"/>
      <c r="Q64" s="208"/>
      <c r="R64" s="208"/>
      <c r="S64" s="208"/>
      <c r="T64" s="208"/>
    </row>
    <row r="65" spans="2:20" s="156" customFormat="1" ht="15">
      <c r="B65" s="286"/>
      <c r="C65" s="286"/>
      <c r="D65" s="286"/>
      <c r="E65" s="286"/>
      <c r="F65" s="286"/>
      <c r="G65" s="286"/>
      <c r="H65" s="286"/>
      <c r="I65" s="286"/>
      <c r="J65" s="286"/>
      <c r="K65" s="286"/>
      <c r="L65" s="286"/>
      <c r="M65" s="286"/>
      <c r="N65" s="286"/>
      <c r="O65" s="286"/>
      <c r="P65" s="286"/>
      <c r="Q65" s="208"/>
      <c r="R65" s="208"/>
      <c r="S65" s="208"/>
      <c r="T65" s="208"/>
    </row>
    <row r="66" spans="1:18" s="156" customFormat="1" ht="15">
      <c r="A66" s="157"/>
      <c r="B66" s="157"/>
      <c r="C66" s="157"/>
      <c r="D66" s="157"/>
      <c r="E66" s="157"/>
      <c r="F66" s="157"/>
      <c r="G66" s="157"/>
      <c r="H66" s="157"/>
      <c r="I66" s="157"/>
      <c r="J66" s="157"/>
      <c r="K66" s="157"/>
      <c r="L66" s="157"/>
      <c r="O66" s="158"/>
      <c r="P66" s="158"/>
      <c r="Q66" s="158"/>
      <c r="R66" s="158"/>
    </row>
    <row r="67" spans="1:18" s="156" customFormat="1" ht="15">
      <c r="A67" s="303"/>
      <c r="B67" s="299"/>
      <c r="C67" s="299"/>
      <c r="D67" s="299"/>
      <c r="E67" s="307"/>
      <c r="H67" s="157"/>
      <c r="I67" s="157"/>
      <c r="J67" s="157"/>
      <c r="K67" s="157"/>
      <c r="L67" s="157"/>
      <c r="M67" s="164"/>
      <c r="N67" s="164"/>
      <c r="O67" s="158"/>
      <c r="P67" s="158"/>
      <c r="Q67" s="158"/>
      <c r="R67" s="158"/>
    </row>
    <row r="68" spans="1:18" s="156" customFormat="1" ht="15">
      <c r="A68" s="300"/>
      <c r="B68" s="69"/>
      <c r="C68" s="69"/>
      <c r="D68" s="70"/>
      <c r="E68" s="308"/>
      <c r="H68" s="157"/>
      <c r="I68" s="157"/>
      <c r="J68" s="157"/>
      <c r="K68" s="157"/>
      <c r="L68" s="157"/>
      <c r="M68" s="164"/>
      <c r="N68" s="165"/>
      <c r="O68" s="158"/>
      <c r="P68" s="158"/>
      <c r="Q68" s="158"/>
      <c r="R68" s="158"/>
    </row>
    <row r="69" spans="1:18" s="156" customFormat="1" ht="15">
      <c r="A69" s="300"/>
      <c r="B69" s="69"/>
      <c r="C69" s="69"/>
      <c r="D69" s="69"/>
      <c r="E69" s="74"/>
      <c r="H69" s="157"/>
      <c r="I69" s="157"/>
      <c r="J69" s="157"/>
      <c r="K69" s="157"/>
      <c r="L69" s="157"/>
      <c r="M69" s="309"/>
      <c r="N69" s="164"/>
      <c r="O69" s="158"/>
      <c r="P69" s="158"/>
      <c r="Q69" s="158"/>
      <c r="R69" s="158"/>
    </row>
    <row r="70" spans="1:18" s="156" customFormat="1" ht="15">
      <c r="A70" s="303"/>
      <c r="B70" s="289"/>
      <c r="C70" s="289"/>
      <c r="D70" s="289"/>
      <c r="E70" s="74"/>
      <c r="G70" s="286"/>
      <c r="H70" s="157"/>
      <c r="I70" s="157"/>
      <c r="J70" s="157"/>
      <c r="K70" s="157"/>
      <c r="L70" s="157"/>
      <c r="M70" s="158"/>
      <c r="N70" s="158"/>
      <c r="O70" s="158"/>
      <c r="P70" s="158"/>
      <c r="Q70" s="158"/>
      <c r="R70" s="158"/>
    </row>
    <row r="71" spans="1:18" s="156" customFormat="1" ht="15">
      <c r="A71" s="300"/>
      <c r="B71" s="69"/>
      <c r="C71" s="69"/>
      <c r="D71" s="69"/>
      <c r="E71" s="74"/>
      <c r="H71" s="157"/>
      <c r="I71" s="157"/>
      <c r="J71" s="157"/>
      <c r="K71" s="157"/>
      <c r="L71" s="157"/>
      <c r="M71" s="309"/>
      <c r="N71" s="164"/>
      <c r="O71" s="158"/>
      <c r="P71" s="158"/>
      <c r="Q71" s="158"/>
      <c r="R71" s="158"/>
    </row>
    <row r="72" spans="1:18" s="156" customFormat="1" ht="15">
      <c r="A72" s="303"/>
      <c r="B72" s="289"/>
      <c r="C72" s="289"/>
      <c r="D72" s="289"/>
      <c r="E72" s="310"/>
      <c r="G72" s="286"/>
      <c r="H72" s="157"/>
      <c r="I72" s="157"/>
      <c r="J72" s="157"/>
      <c r="K72" s="157"/>
      <c r="L72" s="157"/>
      <c r="M72" s="158"/>
      <c r="N72" s="164"/>
      <c r="O72" s="158"/>
      <c r="P72" s="158"/>
      <c r="Q72" s="158"/>
      <c r="R72" s="158"/>
    </row>
    <row r="73" spans="1:18" s="156" customFormat="1" ht="15">
      <c r="A73" s="300"/>
      <c r="B73" s="69"/>
      <c r="C73" s="70"/>
      <c r="D73" s="69"/>
      <c r="E73" s="74"/>
      <c r="H73" s="171"/>
      <c r="I73" s="171"/>
      <c r="J73" s="171"/>
      <c r="K73" s="171"/>
      <c r="L73" s="172"/>
      <c r="M73" s="309"/>
      <c r="N73" s="164"/>
      <c r="O73" s="158"/>
      <c r="P73" s="158"/>
      <c r="Q73" s="158"/>
      <c r="R73" s="158"/>
    </row>
    <row r="74" spans="1:18" s="156" customFormat="1" ht="15">
      <c r="A74" s="300"/>
      <c r="B74" s="69"/>
      <c r="C74" s="69"/>
      <c r="D74" s="69"/>
      <c r="E74" s="311"/>
      <c r="H74" s="171"/>
      <c r="I74" s="171"/>
      <c r="J74" s="171"/>
      <c r="K74" s="171"/>
      <c r="L74" s="171"/>
      <c r="M74" s="158"/>
      <c r="N74" s="158"/>
      <c r="O74" s="158"/>
      <c r="P74" s="158"/>
      <c r="Q74" s="158"/>
      <c r="R74" s="158"/>
    </row>
    <row r="75" spans="1:18" s="156" customFormat="1" ht="15">
      <c r="A75" s="303"/>
      <c r="B75" s="289"/>
      <c r="C75" s="289"/>
      <c r="D75" s="289"/>
      <c r="E75" s="310"/>
      <c r="G75" s="286"/>
      <c r="H75" s="171"/>
      <c r="I75" s="171"/>
      <c r="J75" s="171"/>
      <c r="K75" s="171"/>
      <c r="L75" s="171"/>
      <c r="M75" s="158"/>
      <c r="N75" s="158"/>
      <c r="O75" s="158"/>
      <c r="P75" s="158"/>
      <c r="Q75" s="158"/>
      <c r="R75" s="158"/>
    </row>
    <row r="76" spans="1:18" s="156" customFormat="1" ht="15">
      <c r="A76" s="300"/>
      <c r="B76" s="69"/>
      <c r="C76" s="70"/>
      <c r="D76" s="69"/>
      <c r="E76" s="74"/>
      <c r="H76" s="171"/>
      <c r="I76" s="171"/>
      <c r="J76" s="171"/>
      <c r="K76" s="171"/>
      <c r="L76" s="301"/>
      <c r="M76" s="309"/>
      <c r="N76" s="164"/>
      <c r="O76" s="158"/>
      <c r="P76" s="158"/>
      <c r="Q76" s="158"/>
      <c r="R76" s="158"/>
    </row>
    <row r="77" spans="1:18" s="156" customFormat="1" ht="15">
      <c r="A77" s="300"/>
      <c r="B77" s="69"/>
      <c r="C77" s="69"/>
      <c r="D77" s="69"/>
      <c r="E77" s="311"/>
      <c r="H77" s="171"/>
      <c r="I77" s="171"/>
      <c r="J77" s="171"/>
      <c r="K77" s="171"/>
      <c r="L77" s="171"/>
      <c r="M77" s="158"/>
      <c r="N77" s="158"/>
      <c r="O77" s="158"/>
      <c r="P77" s="158"/>
      <c r="Q77" s="158"/>
      <c r="R77" s="158"/>
    </row>
    <row r="78" spans="1:18" s="156" customFormat="1" ht="15">
      <c r="A78" s="303"/>
      <c r="B78" s="289"/>
      <c r="C78" s="289"/>
      <c r="D78" s="289"/>
      <c r="E78" s="89"/>
      <c r="G78" s="286"/>
      <c r="H78" s="171"/>
      <c r="I78" s="171"/>
      <c r="J78" s="171"/>
      <c r="K78" s="171"/>
      <c r="L78" s="171"/>
      <c r="M78" s="158"/>
      <c r="N78" s="158"/>
      <c r="O78" s="158"/>
      <c r="P78" s="158"/>
      <c r="Q78" s="158"/>
      <c r="R78" s="158"/>
    </row>
    <row r="79" spans="1:18" s="156" customFormat="1" ht="15">
      <c r="A79" s="302"/>
      <c r="B79" s="287"/>
      <c r="C79" s="288"/>
      <c r="D79" s="287"/>
      <c r="E79" s="73"/>
      <c r="F79" s="291"/>
      <c r="G79" s="291"/>
      <c r="H79" s="171"/>
      <c r="I79" s="171"/>
      <c r="J79" s="171"/>
      <c r="K79" s="171"/>
      <c r="L79" s="171"/>
      <c r="M79" s="158"/>
      <c r="N79" s="158"/>
      <c r="O79" s="158"/>
      <c r="P79" s="158"/>
      <c r="Q79" s="158"/>
      <c r="R79" s="158"/>
    </row>
    <row r="80" spans="1:18" s="156" customFormat="1" ht="15">
      <c r="A80" s="302"/>
      <c r="B80" s="287"/>
      <c r="C80" s="287"/>
      <c r="D80" s="287"/>
      <c r="E80" s="312"/>
      <c r="F80" s="291"/>
      <c r="G80" s="291"/>
      <c r="H80" s="171"/>
      <c r="I80" s="171"/>
      <c r="J80" s="171"/>
      <c r="K80" s="171"/>
      <c r="L80" s="171"/>
      <c r="M80" s="158"/>
      <c r="N80" s="158"/>
      <c r="O80" s="158"/>
      <c r="P80" s="158"/>
      <c r="Q80" s="158"/>
      <c r="R80" s="158"/>
    </row>
    <row r="81" spans="1:18" s="156" customFormat="1" ht="15">
      <c r="A81" s="303"/>
      <c r="B81" s="289"/>
      <c r="C81" s="289"/>
      <c r="D81" s="289"/>
      <c r="E81" s="289"/>
      <c r="F81" s="291"/>
      <c r="G81" s="304"/>
      <c r="H81" s="171"/>
      <c r="I81" s="171"/>
      <c r="J81" s="171"/>
      <c r="K81" s="171"/>
      <c r="L81" s="171"/>
      <c r="M81" s="158"/>
      <c r="N81" s="158"/>
      <c r="O81" s="158"/>
      <c r="P81" s="158"/>
      <c r="Q81" s="127"/>
      <c r="R81" s="127"/>
    </row>
    <row r="82" spans="1:18" s="156" customFormat="1" ht="15">
      <c r="A82" s="302"/>
      <c r="B82" s="287"/>
      <c r="C82" s="288"/>
      <c r="D82" s="287"/>
      <c r="E82" s="73"/>
      <c r="F82" s="291"/>
      <c r="G82" s="291"/>
      <c r="H82" s="171"/>
      <c r="I82" s="171"/>
      <c r="J82" s="171"/>
      <c r="K82" s="171"/>
      <c r="L82" s="171"/>
      <c r="M82" s="158"/>
      <c r="N82" s="158"/>
      <c r="O82" s="158"/>
      <c r="P82" s="158"/>
      <c r="Q82" s="127"/>
      <c r="R82" s="127"/>
    </row>
    <row r="83" spans="1:18" s="156" customFormat="1" ht="15">
      <c r="A83" s="302"/>
      <c r="B83" s="287"/>
      <c r="C83" s="287"/>
      <c r="D83" s="287"/>
      <c r="E83" s="312"/>
      <c r="F83" s="291"/>
      <c r="G83" s="291"/>
      <c r="H83" s="171"/>
      <c r="I83" s="171"/>
      <c r="J83" s="171"/>
      <c r="K83" s="171"/>
      <c r="L83" s="171"/>
      <c r="M83" s="158"/>
      <c r="N83" s="158"/>
      <c r="O83" s="158"/>
      <c r="P83" s="158"/>
      <c r="Q83" s="127"/>
      <c r="R83" s="127"/>
    </row>
    <row r="84" spans="1:18" s="156" customFormat="1" ht="15">
      <c r="A84" s="303"/>
      <c r="B84" s="289"/>
      <c r="C84" s="289"/>
      <c r="D84" s="289"/>
      <c r="E84" s="289"/>
      <c r="F84" s="291"/>
      <c r="G84" s="304"/>
      <c r="H84" s="171"/>
      <c r="I84" s="171"/>
      <c r="J84" s="171"/>
      <c r="K84" s="171"/>
      <c r="L84" s="171"/>
      <c r="M84" s="158"/>
      <c r="N84" s="158"/>
      <c r="O84" s="158"/>
      <c r="Q84" s="127"/>
      <c r="R84" s="127"/>
    </row>
    <row r="85" spans="1:18" s="156" customFormat="1" ht="15">
      <c r="A85" s="303"/>
      <c r="B85" s="287"/>
      <c r="C85" s="289"/>
      <c r="D85" s="287"/>
      <c r="E85" s="289"/>
      <c r="F85" s="291"/>
      <c r="G85" s="304"/>
      <c r="H85" s="171"/>
      <c r="I85" s="171"/>
      <c r="J85" s="171"/>
      <c r="K85" s="171"/>
      <c r="L85" s="171"/>
      <c r="M85" s="158"/>
      <c r="N85" s="158"/>
      <c r="O85" s="158"/>
      <c r="P85" s="158"/>
      <c r="Q85" s="126"/>
      <c r="R85" s="127"/>
    </row>
    <row r="86" spans="1:18" s="156" customFormat="1" ht="15">
      <c r="A86" s="303"/>
      <c r="B86" s="289"/>
      <c r="C86" s="289"/>
      <c r="D86" s="287"/>
      <c r="E86" s="290"/>
      <c r="F86" s="291"/>
      <c r="G86" s="304"/>
      <c r="H86" s="171"/>
      <c r="I86" s="171"/>
      <c r="J86" s="171"/>
      <c r="K86" s="171"/>
      <c r="L86" s="171"/>
      <c r="M86" s="158"/>
      <c r="N86" s="158"/>
      <c r="O86" s="158"/>
      <c r="P86" s="158"/>
      <c r="Q86" s="127"/>
      <c r="R86" s="127"/>
    </row>
    <row r="87" spans="1:18" s="156" customFormat="1" ht="15">
      <c r="A87" s="303"/>
      <c r="B87" s="289"/>
      <c r="C87" s="289"/>
      <c r="D87" s="289"/>
      <c r="E87" s="289"/>
      <c r="F87" s="291"/>
      <c r="G87" s="304"/>
      <c r="H87" s="171"/>
      <c r="I87" s="171"/>
      <c r="J87" s="171"/>
      <c r="K87" s="171"/>
      <c r="L87" s="171"/>
      <c r="M87" s="158"/>
      <c r="N87" s="158"/>
      <c r="O87" s="158"/>
      <c r="Q87" s="127"/>
      <c r="R87" s="127"/>
    </row>
    <row r="88" spans="1:18" s="156" customFormat="1" ht="15">
      <c r="A88" s="303"/>
      <c r="B88" s="289"/>
      <c r="C88" s="289"/>
      <c r="D88" s="287"/>
      <c r="E88" s="289"/>
      <c r="F88" s="291"/>
      <c r="G88" s="304"/>
      <c r="H88" s="171"/>
      <c r="I88" s="171"/>
      <c r="J88" s="171"/>
      <c r="K88" s="171"/>
      <c r="L88" s="171"/>
      <c r="M88" s="158"/>
      <c r="N88" s="158"/>
      <c r="O88" s="158"/>
      <c r="P88" s="158"/>
      <c r="Q88" s="127"/>
      <c r="R88" s="127"/>
    </row>
    <row r="89" spans="1:18" s="156" customFormat="1" ht="15">
      <c r="A89" s="303"/>
      <c r="B89" s="289"/>
      <c r="C89" s="289"/>
      <c r="D89" s="287"/>
      <c r="E89" s="290"/>
      <c r="F89" s="291"/>
      <c r="G89" s="304"/>
      <c r="H89" s="171"/>
      <c r="I89" s="171"/>
      <c r="J89" s="171"/>
      <c r="K89" s="171"/>
      <c r="L89" s="171"/>
      <c r="M89" s="158"/>
      <c r="N89" s="158"/>
      <c r="O89" s="158"/>
      <c r="P89" s="158"/>
      <c r="Q89" s="158"/>
      <c r="R89" s="158"/>
    </row>
    <row r="90" spans="1:18" s="156" customFormat="1" ht="15">
      <c r="A90" s="303"/>
      <c r="B90" s="289"/>
      <c r="C90" s="289"/>
      <c r="D90" s="289"/>
      <c r="E90" s="289"/>
      <c r="F90" s="291"/>
      <c r="G90" s="304"/>
      <c r="H90" s="171"/>
      <c r="I90" s="171"/>
      <c r="J90" s="171"/>
      <c r="K90" s="171"/>
      <c r="L90" s="171"/>
      <c r="M90" s="158"/>
      <c r="N90" s="158"/>
      <c r="O90" s="158"/>
      <c r="P90" s="158"/>
      <c r="Q90" s="158"/>
      <c r="R90" s="158"/>
    </row>
    <row r="91" spans="1:18" s="156" customFormat="1" ht="15">
      <c r="A91" s="187"/>
      <c r="B91" s="89"/>
      <c r="C91" s="89"/>
      <c r="D91" s="89"/>
      <c r="E91" s="89"/>
      <c r="F91" s="188"/>
      <c r="G91" s="189"/>
      <c r="H91" s="171"/>
      <c r="I91" s="171"/>
      <c r="J91" s="171"/>
      <c r="K91" s="171"/>
      <c r="L91" s="171"/>
      <c r="M91" s="158"/>
      <c r="N91" s="158"/>
      <c r="O91" s="158"/>
      <c r="P91" s="158"/>
      <c r="Q91" s="158"/>
      <c r="R91" s="158"/>
    </row>
    <row r="92" spans="8:18" s="156" customFormat="1" ht="15">
      <c r="H92" s="157"/>
      <c r="I92" s="157"/>
      <c r="J92" s="157"/>
      <c r="K92" s="157"/>
      <c r="L92" s="157"/>
      <c r="M92" s="158"/>
      <c r="N92" s="158"/>
      <c r="O92" s="158"/>
      <c r="P92" s="158"/>
      <c r="Q92" s="158"/>
      <c r="R92" s="158"/>
    </row>
    <row r="93" s="156" customFormat="1" ht="15">
      <c r="A93" s="313"/>
    </row>
    <row r="94" spans="7:22" s="156" customFormat="1" ht="15">
      <c r="G94" s="314"/>
      <c r="M94" s="314"/>
      <c r="N94" s="315"/>
      <c r="O94" s="315"/>
      <c r="P94" s="316"/>
      <c r="Q94" s="315"/>
      <c r="R94" s="315"/>
      <c r="S94" s="316"/>
      <c r="T94" s="317"/>
      <c r="U94" s="317"/>
      <c r="V94" s="318"/>
    </row>
    <row r="95" spans="14:22" s="156" customFormat="1" ht="15">
      <c r="N95" s="315"/>
      <c r="O95" s="315"/>
      <c r="P95" s="315"/>
      <c r="Q95" s="315"/>
      <c r="R95" s="315"/>
      <c r="S95" s="315"/>
      <c r="T95" s="317"/>
      <c r="U95" s="317"/>
      <c r="V95" s="317"/>
    </row>
    <row r="96" spans="2:22" s="156" customFormat="1" ht="15">
      <c r="B96" s="155"/>
      <c r="C96" s="155"/>
      <c r="D96" s="155"/>
      <c r="E96" s="155"/>
      <c r="F96" s="155"/>
      <c r="G96" s="155"/>
      <c r="H96" s="155"/>
      <c r="I96" s="155"/>
      <c r="J96" s="155"/>
      <c r="K96" s="155"/>
      <c r="L96" s="155"/>
      <c r="M96" s="155"/>
      <c r="N96" s="305"/>
      <c r="O96" s="305"/>
      <c r="P96" s="305"/>
      <c r="Q96" s="305"/>
      <c r="R96" s="305"/>
      <c r="S96" s="305"/>
      <c r="T96" s="306"/>
      <c r="U96" s="306"/>
      <c r="V96" s="306"/>
    </row>
    <row r="97" spans="2:22" s="156" customFormat="1" ht="15">
      <c r="B97" s="155"/>
      <c r="C97" s="155"/>
      <c r="D97" s="155"/>
      <c r="E97" s="155"/>
      <c r="F97" s="155"/>
      <c r="G97" s="155"/>
      <c r="H97" s="155"/>
      <c r="I97" s="155"/>
      <c r="J97" s="155"/>
      <c r="K97" s="155"/>
      <c r="L97" s="155"/>
      <c r="M97" s="155"/>
      <c r="N97" s="305"/>
      <c r="O97" s="305"/>
      <c r="P97" s="305"/>
      <c r="Q97" s="305"/>
      <c r="R97" s="305"/>
      <c r="S97" s="305"/>
      <c r="T97" s="306"/>
      <c r="U97" s="306"/>
      <c r="V97" s="306"/>
    </row>
    <row r="98" spans="2:22" s="156" customFormat="1" ht="15">
      <c r="B98" s="155"/>
      <c r="C98" s="155"/>
      <c r="D98" s="155"/>
      <c r="E98" s="155"/>
      <c r="F98" s="155"/>
      <c r="G98" s="155"/>
      <c r="H98" s="155"/>
      <c r="I98" s="155"/>
      <c r="J98" s="155"/>
      <c r="K98" s="155"/>
      <c r="L98" s="155"/>
      <c r="M98" s="155"/>
      <c r="N98" s="305"/>
      <c r="O98" s="305"/>
      <c r="P98" s="305"/>
      <c r="Q98" s="305"/>
      <c r="R98" s="305"/>
      <c r="S98" s="305"/>
      <c r="T98" s="306"/>
      <c r="U98" s="306"/>
      <c r="V98" s="306"/>
    </row>
    <row r="99" spans="2:22" s="156" customFormat="1" ht="15">
      <c r="B99" s="155"/>
      <c r="C99" s="155"/>
      <c r="D99" s="155"/>
      <c r="E99" s="155"/>
      <c r="F99" s="155"/>
      <c r="G99" s="155"/>
      <c r="H99" s="155"/>
      <c r="I99" s="155"/>
      <c r="J99" s="155"/>
      <c r="K99" s="155"/>
      <c r="L99" s="155"/>
      <c r="M99" s="155"/>
      <c r="N99" s="305"/>
      <c r="O99" s="305"/>
      <c r="P99" s="305"/>
      <c r="Q99" s="305"/>
      <c r="R99" s="305"/>
      <c r="S99" s="305"/>
      <c r="T99" s="306"/>
      <c r="U99" s="306"/>
      <c r="V99" s="306"/>
    </row>
    <row r="100" spans="2:22" s="156" customFormat="1" ht="15">
      <c r="B100" s="155"/>
      <c r="C100" s="155"/>
      <c r="D100" s="155"/>
      <c r="E100" s="155"/>
      <c r="F100" s="155"/>
      <c r="G100" s="155"/>
      <c r="H100" s="155"/>
      <c r="I100" s="155"/>
      <c r="J100" s="155"/>
      <c r="K100" s="155"/>
      <c r="L100" s="155"/>
      <c r="M100" s="155"/>
      <c r="N100" s="305"/>
      <c r="O100" s="305"/>
      <c r="P100" s="305"/>
      <c r="Q100" s="305"/>
      <c r="R100" s="305"/>
      <c r="S100" s="305"/>
      <c r="T100" s="306"/>
      <c r="U100" s="306"/>
      <c r="V100" s="306"/>
    </row>
    <row r="101" spans="2:22" s="156" customFormat="1" ht="15">
      <c r="B101" s="155"/>
      <c r="C101" s="155"/>
      <c r="D101" s="155"/>
      <c r="E101" s="155"/>
      <c r="F101" s="155"/>
      <c r="G101" s="155"/>
      <c r="H101" s="155"/>
      <c r="I101" s="155"/>
      <c r="J101" s="155"/>
      <c r="K101" s="155"/>
      <c r="L101" s="155"/>
      <c r="M101" s="155"/>
      <c r="N101" s="305"/>
      <c r="O101" s="305"/>
      <c r="P101" s="305"/>
      <c r="Q101" s="305"/>
      <c r="R101" s="305"/>
      <c r="S101" s="305"/>
      <c r="T101" s="306"/>
      <c r="U101" s="306"/>
      <c r="V101" s="306"/>
    </row>
    <row r="102" spans="2:22" s="156" customFormat="1" ht="15">
      <c r="B102" s="155"/>
      <c r="C102" s="155"/>
      <c r="D102" s="155"/>
      <c r="E102" s="155"/>
      <c r="F102" s="155"/>
      <c r="G102" s="155"/>
      <c r="H102" s="155"/>
      <c r="I102" s="155"/>
      <c r="J102" s="155"/>
      <c r="K102" s="155"/>
      <c r="L102" s="155"/>
      <c r="M102" s="155"/>
      <c r="N102" s="305"/>
      <c r="O102" s="305"/>
      <c r="P102" s="305"/>
      <c r="Q102" s="305"/>
      <c r="R102" s="305"/>
      <c r="S102" s="305"/>
      <c r="T102" s="306"/>
      <c r="U102" s="306"/>
      <c r="V102" s="306"/>
    </row>
    <row r="103" spans="2:22" s="156" customFormat="1" ht="15">
      <c r="B103" s="155"/>
      <c r="C103" s="155"/>
      <c r="D103" s="155"/>
      <c r="E103" s="155"/>
      <c r="F103" s="155"/>
      <c r="G103" s="155"/>
      <c r="H103" s="155"/>
      <c r="I103" s="155"/>
      <c r="J103" s="155"/>
      <c r="K103" s="155"/>
      <c r="L103" s="155"/>
      <c r="M103" s="155"/>
      <c r="N103" s="305"/>
      <c r="O103" s="305"/>
      <c r="P103" s="305"/>
      <c r="Q103" s="305"/>
      <c r="R103" s="305"/>
      <c r="S103" s="305"/>
      <c r="T103" s="306"/>
      <c r="U103" s="306"/>
      <c r="V103" s="306"/>
    </row>
    <row r="104" spans="2:22" s="156" customFormat="1" ht="15">
      <c r="B104" s="155"/>
      <c r="C104" s="155"/>
      <c r="D104" s="155"/>
      <c r="E104" s="155"/>
      <c r="F104" s="155"/>
      <c r="G104" s="155"/>
      <c r="H104" s="155"/>
      <c r="I104" s="155"/>
      <c r="J104" s="155"/>
      <c r="K104" s="155"/>
      <c r="L104" s="155"/>
      <c r="M104" s="155"/>
      <c r="N104" s="305"/>
      <c r="O104" s="305"/>
      <c r="P104" s="305"/>
      <c r="Q104" s="305"/>
      <c r="R104" s="305"/>
      <c r="S104" s="305"/>
      <c r="T104" s="306"/>
      <c r="U104" s="306"/>
      <c r="V104" s="306"/>
    </row>
    <row r="105" spans="2:22" s="156" customFormat="1" ht="15">
      <c r="B105" s="155"/>
      <c r="C105" s="155"/>
      <c r="D105" s="155"/>
      <c r="E105" s="155"/>
      <c r="F105" s="155"/>
      <c r="G105" s="155"/>
      <c r="H105" s="155"/>
      <c r="I105" s="155"/>
      <c r="J105" s="155"/>
      <c r="K105" s="155"/>
      <c r="L105" s="155"/>
      <c r="M105" s="155"/>
      <c r="N105" s="305"/>
      <c r="O105" s="305"/>
      <c r="P105" s="305"/>
      <c r="Q105" s="305"/>
      <c r="R105" s="305"/>
      <c r="S105" s="305"/>
      <c r="T105" s="306"/>
      <c r="U105" s="306"/>
      <c r="V105" s="306"/>
    </row>
    <row r="106" spans="2:22" s="156" customFormat="1" ht="15">
      <c r="B106" s="155"/>
      <c r="C106" s="155"/>
      <c r="D106" s="155"/>
      <c r="E106" s="155"/>
      <c r="F106" s="155"/>
      <c r="G106" s="155"/>
      <c r="H106" s="155"/>
      <c r="I106" s="155"/>
      <c r="J106" s="155"/>
      <c r="K106" s="155"/>
      <c r="L106" s="155"/>
      <c r="M106" s="155"/>
      <c r="N106" s="305"/>
      <c r="O106" s="305"/>
      <c r="P106" s="305"/>
      <c r="Q106" s="305"/>
      <c r="R106" s="305"/>
      <c r="S106" s="305"/>
      <c r="T106" s="306"/>
      <c r="U106" s="306"/>
      <c r="V106" s="306"/>
    </row>
    <row r="107" spans="1:22" s="156" customFormat="1" ht="15">
      <c r="A107" s="188"/>
      <c r="B107" s="155"/>
      <c r="C107" s="155"/>
      <c r="D107" s="155"/>
      <c r="E107" s="155"/>
      <c r="F107" s="155"/>
      <c r="G107" s="155"/>
      <c r="H107" s="155"/>
      <c r="I107" s="155"/>
      <c r="J107" s="155"/>
      <c r="K107" s="155"/>
      <c r="L107" s="155"/>
      <c r="M107" s="155"/>
      <c r="N107" s="305"/>
      <c r="O107" s="305"/>
      <c r="P107" s="305"/>
      <c r="Q107" s="305"/>
      <c r="R107" s="305"/>
      <c r="S107" s="305"/>
      <c r="T107" s="306"/>
      <c r="U107" s="306"/>
      <c r="V107" s="306"/>
    </row>
    <row r="108" spans="2:22" s="156" customFormat="1" ht="15">
      <c r="B108" s="157"/>
      <c r="C108" s="157"/>
      <c r="D108" s="157"/>
      <c r="E108" s="157"/>
      <c r="F108" s="157"/>
      <c r="G108" s="157"/>
      <c r="H108" s="157"/>
      <c r="I108" s="157"/>
      <c r="J108" s="157"/>
      <c r="K108" s="157"/>
      <c r="L108" s="157"/>
      <c r="M108" s="157"/>
      <c r="N108" s="157"/>
      <c r="O108" s="157"/>
      <c r="P108" s="157"/>
      <c r="Q108" s="319"/>
      <c r="R108" s="319"/>
      <c r="S108" s="319"/>
      <c r="T108" s="320"/>
      <c r="U108" s="320"/>
      <c r="V108" s="320"/>
    </row>
    <row r="109" spans="1:22" s="156" customFormat="1" ht="15">
      <c r="A109" s="157"/>
      <c r="B109" s="157"/>
      <c r="C109" s="157"/>
      <c r="D109" s="157"/>
      <c r="E109" s="157"/>
      <c r="F109" s="157"/>
      <c r="G109" s="157"/>
      <c r="H109" s="157"/>
      <c r="I109" s="157"/>
      <c r="J109" s="157"/>
      <c r="K109" s="157"/>
      <c r="L109" s="157"/>
      <c r="M109" s="158"/>
      <c r="N109" s="158"/>
      <c r="O109" s="158"/>
      <c r="P109" s="158"/>
      <c r="Q109" s="158"/>
      <c r="R109" s="158"/>
      <c r="S109" s="286"/>
      <c r="V109" s="286"/>
    </row>
    <row r="110" spans="1:18" s="156" customFormat="1" ht="15">
      <c r="A110" s="157"/>
      <c r="B110" s="157"/>
      <c r="C110" s="157"/>
      <c r="D110" s="157"/>
      <c r="E110" s="157"/>
      <c r="F110" s="157"/>
      <c r="G110" s="157"/>
      <c r="H110" s="157"/>
      <c r="I110" s="157"/>
      <c r="J110" s="157"/>
      <c r="K110" s="157"/>
      <c r="L110" s="157"/>
      <c r="M110" s="158"/>
      <c r="N110" s="158"/>
      <c r="O110" s="158"/>
      <c r="P110" s="158"/>
      <c r="Q110" s="158"/>
      <c r="R110" s="158"/>
    </row>
    <row r="111" s="156" customFormat="1" ht="15"/>
    <row r="112" spans="6:19" s="156" customFormat="1" ht="15">
      <c r="F112" s="288"/>
      <c r="G112" s="288"/>
      <c r="H112" s="291"/>
      <c r="I112" s="291"/>
      <c r="J112" s="291"/>
      <c r="K112" s="291"/>
      <c r="L112" s="288"/>
      <c r="M112" s="321"/>
      <c r="N112" s="322"/>
      <c r="O112" s="322"/>
      <c r="P112" s="322"/>
      <c r="Q112" s="322"/>
      <c r="R112" s="322"/>
      <c r="S112" s="322"/>
    </row>
    <row r="113" spans="2:19" s="156" customFormat="1" ht="15">
      <c r="B113" s="286"/>
      <c r="D113" s="157"/>
      <c r="F113" s="158"/>
      <c r="G113" s="287"/>
      <c r="H113" s="291"/>
      <c r="I113" s="291"/>
      <c r="J113" s="291"/>
      <c r="K113" s="291"/>
      <c r="L113" s="288"/>
      <c r="M113" s="356"/>
      <c r="N113" s="356"/>
      <c r="O113" s="356"/>
      <c r="P113" s="356"/>
      <c r="Q113" s="323"/>
      <c r="R113" s="323"/>
      <c r="S113" s="323"/>
    </row>
    <row r="114" spans="3:19" s="156" customFormat="1" ht="15">
      <c r="C114" s="155"/>
      <c r="F114" s="286"/>
      <c r="G114" s="287"/>
      <c r="H114" s="155"/>
      <c r="I114" s="155"/>
      <c r="J114" s="155"/>
      <c r="K114" s="155"/>
      <c r="L114" s="288"/>
      <c r="M114" s="355"/>
      <c r="N114" s="355"/>
      <c r="O114" s="323"/>
      <c r="P114" s="323"/>
      <c r="Q114" s="323"/>
      <c r="R114" s="323"/>
      <c r="S114" s="324"/>
    </row>
    <row r="115" spans="1:26" s="156" customFormat="1" ht="15">
      <c r="A115" s="157"/>
      <c r="B115" s="155"/>
      <c r="C115" s="155"/>
      <c r="F115" s="286"/>
      <c r="G115" s="287"/>
      <c r="H115" s="155"/>
      <c r="I115" s="155"/>
      <c r="J115" s="155"/>
      <c r="K115" s="155"/>
      <c r="L115" s="288"/>
      <c r="M115" s="324"/>
      <c r="N115" s="323"/>
      <c r="O115" s="323"/>
      <c r="P115" s="323"/>
      <c r="Q115" s="325"/>
      <c r="R115" s="323"/>
      <c r="S115" s="323"/>
      <c r="V115" s="286"/>
      <c r="W115" s="286"/>
      <c r="X115" s="286"/>
      <c r="Y115" s="286"/>
      <c r="Z115" s="286"/>
    </row>
    <row r="116" spans="1:26" s="156" customFormat="1" ht="15">
      <c r="A116" s="155"/>
      <c r="B116" s="155"/>
      <c r="C116" s="155"/>
      <c r="F116" s="286"/>
      <c r="G116" s="287"/>
      <c r="H116" s="155"/>
      <c r="I116" s="155"/>
      <c r="J116" s="155"/>
      <c r="K116" s="155"/>
      <c r="L116" s="288"/>
      <c r="M116" s="355"/>
      <c r="N116" s="355"/>
      <c r="O116" s="323"/>
      <c r="P116" s="323"/>
      <c r="Q116" s="325"/>
      <c r="R116" s="323"/>
      <c r="S116" s="323"/>
      <c r="V116" s="286"/>
      <c r="W116" s="286"/>
      <c r="X116" s="286"/>
      <c r="Y116" s="286"/>
      <c r="Z116" s="286"/>
    </row>
    <row r="117" spans="1:26" s="156" customFormat="1" ht="15">
      <c r="A117" s="155"/>
      <c r="B117" s="155"/>
      <c r="C117" s="155"/>
      <c r="F117" s="286"/>
      <c r="G117" s="287"/>
      <c r="H117" s="155"/>
      <c r="I117" s="155"/>
      <c r="J117" s="155"/>
      <c r="K117" s="155"/>
      <c r="L117" s="288"/>
      <c r="M117" s="355"/>
      <c r="N117" s="355"/>
      <c r="O117" s="323"/>
      <c r="P117" s="323"/>
      <c r="Q117" s="325"/>
      <c r="R117" s="323"/>
      <c r="S117" s="325"/>
      <c r="V117" s="286"/>
      <c r="W117" s="286"/>
      <c r="X117" s="286"/>
      <c r="Y117" s="286"/>
      <c r="Z117" s="286"/>
    </row>
    <row r="118" spans="1:26" s="156" customFormat="1" ht="15">
      <c r="A118" s="155"/>
      <c r="B118" s="155"/>
      <c r="C118" s="155"/>
      <c r="F118" s="286"/>
      <c r="G118" s="287"/>
      <c r="H118" s="155"/>
      <c r="I118" s="155"/>
      <c r="J118" s="155"/>
      <c r="K118" s="155"/>
      <c r="L118" s="288"/>
      <c r="M118" s="323"/>
      <c r="N118" s="323"/>
      <c r="O118" s="323"/>
      <c r="P118" s="323"/>
      <c r="Q118" s="323"/>
      <c r="R118" s="323"/>
      <c r="S118" s="323"/>
      <c r="V118" s="208"/>
      <c r="W118" s="208"/>
      <c r="X118" s="208"/>
      <c r="Y118" s="208"/>
      <c r="Z118" s="208"/>
    </row>
    <row r="119" spans="1:19" s="156" customFormat="1" ht="15">
      <c r="A119" s="155"/>
      <c r="B119" s="157"/>
      <c r="C119" s="155"/>
      <c r="F119" s="208"/>
      <c r="G119" s="288"/>
      <c r="H119" s="155"/>
      <c r="I119" s="155"/>
      <c r="J119" s="155"/>
      <c r="K119" s="155"/>
      <c r="L119" s="288"/>
      <c r="M119" s="323"/>
      <c r="N119" s="323"/>
      <c r="O119" s="323"/>
      <c r="P119" s="323"/>
      <c r="Q119" s="323"/>
      <c r="R119" s="323"/>
      <c r="S119" s="323"/>
    </row>
    <row r="120" spans="3:19" s="156" customFormat="1" ht="15">
      <c r="C120" s="157"/>
      <c r="D120" s="157"/>
      <c r="E120" s="157"/>
      <c r="F120" s="288"/>
      <c r="G120" s="288"/>
      <c r="H120" s="155"/>
      <c r="I120" s="155"/>
      <c r="J120" s="155"/>
      <c r="K120" s="155"/>
      <c r="L120" s="288"/>
      <c r="M120" s="356"/>
      <c r="N120" s="356"/>
      <c r="O120" s="356"/>
      <c r="P120" s="356"/>
      <c r="Q120" s="356"/>
      <c r="R120" s="323"/>
      <c r="S120" s="323"/>
    </row>
    <row r="121" spans="1:19" s="156" customFormat="1" ht="15">
      <c r="A121" s="157"/>
      <c r="B121" s="155"/>
      <c r="F121" s="288"/>
      <c r="G121" s="289"/>
      <c r="H121" s="313"/>
      <c r="I121" s="313"/>
      <c r="J121" s="313"/>
      <c r="K121" s="313"/>
      <c r="L121" s="326"/>
      <c r="M121" s="355"/>
      <c r="N121" s="355"/>
      <c r="O121" s="323"/>
      <c r="P121" s="323"/>
      <c r="Q121" s="323"/>
      <c r="R121" s="323"/>
      <c r="S121" s="323"/>
    </row>
    <row r="122" spans="1:26" s="156" customFormat="1" ht="15">
      <c r="A122" s="155"/>
      <c r="B122" s="155"/>
      <c r="M122" s="324"/>
      <c r="N122" s="323"/>
      <c r="O122" s="323"/>
      <c r="P122" s="323"/>
      <c r="Q122" s="325"/>
      <c r="R122" s="323"/>
      <c r="S122" s="323"/>
      <c r="V122" s="286"/>
      <c r="W122" s="286"/>
      <c r="X122" s="286"/>
      <c r="Y122" s="286"/>
      <c r="Z122" s="286"/>
    </row>
    <row r="123" spans="1:26" s="156" customFormat="1" ht="15">
      <c r="A123" s="155"/>
      <c r="B123" s="155"/>
      <c r="M123" s="355"/>
      <c r="N123" s="355"/>
      <c r="O123" s="323"/>
      <c r="P123" s="323"/>
      <c r="Q123" s="325"/>
      <c r="R123" s="323"/>
      <c r="S123" s="323"/>
      <c r="V123" s="286"/>
      <c r="W123" s="286"/>
      <c r="X123" s="286"/>
      <c r="Y123" s="286"/>
      <c r="Z123" s="286"/>
    </row>
    <row r="124" spans="1:26" s="156" customFormat="1" ht="15">
      <c r="A124" s="155"/>
      <c r="B124" s="155"/>
      <c r="M124" s="355"/>
      <c r="N124" s="355"/>
      <c r="O124" s="323"/>
      <c r="P124" s="323"/>
      <c r="Q124" s="325"/>
      <c r="R124" s="323"/>
      <c r="S124" s="325"/>
      <c r="V124" s="286"/>
      <c r="W124" s="286"/>
      <c r="X124" s="286"/>
      <c r="Y124" s="286"/>
      <c r="Z124" s="286"/>
    </row>
    <row r="125" spans="2:26" s="156" customFormat="1" ht="15">
      <c r="B125" s="157"/>
      <c r="M125" s="321"/>
      <c r="N125" s="322"/>
      <c r="O125" s="322"/>
      <c r="P125" s="322"/>
      <c r="Q125" s="322"/>
      <c r="R125" s="322"/>
      <c r="S125" s="322"/>
      <c r="V125" s="208"/>
      <c r="W125" s="208"/>
      <c r="X125" s="208"/>
      <c r="Y125" s="208"/>
      <c r="Z125" s="208"/>
    </row>
    <row r="126" spans="1:27" s="156" customFormat="1" ht="15">
      <c r="A126" s="157"/>
      <c r="B126" s="155"/>
      <c r="M126" s="321"/>
      <c r="N126" s="322"/>
      <c r="O126" s="322"/>
      <c r="P126" s="322"/>
      <c r="Q126" s="322"/>
      <c r="R126" s="322"/>
      <c r="S126" s="322"/>
      <c r="V126" s="286"/>
      <c r="W126" s="286"/>
      <c r="X126" s="286"/>
      <c r="Y126" s="286"/>
      <c r="Z126" s="286"/>
      <c r="AA126" s="286"/>
    </row>
    <row r="127" spans="1:26" s="156" customFormat="1" ht="15">
      <c r="A127" s="155"/>
      <c r="B127" s="155"/>
      <c r="M127" s="321"/>
      <c r="N127" s="322"/>
      <c r="O127" s="322"/>
      <c r="P127" s="322"/>
      <c r="Q127" s="322"/>
      <c r="R127" s="322"/>
      <c r="S127" s="327"/>
      <c r="V127" s="286"/>
      <c r="W127" s="286"/>
      <c r="X127" s="286"/>
      <c r="Y127" s="286"/>
      <c r="Z127" s="286"/>
    </row>
    <row r="128" spans="1:25" s="156" customFormat="1" ht="15">
      <c r="A128" s="155"/>
      <c r="B128" s="155"/>
      <c r="M128" s="328"/>
      <c r="N128" s="70"/>
      <c r="O128" s="70"/>
      <c r="P128" s="70"/>
      <c r="Q128" s="70"/>
      <c r="R128" s="70"/>
      <c r="S128" s="70"/>
      <c r="W128" s="286"/>
      <c r="Y128" s="286"/>
    </row>
    <row r="129" spans="1:19" s="156" customFormat="1" ht="15">
      <c r="A129" s="155"/>
      <c r="B129" s="155"/>
      <c r="M129" s="328"/>
      <c r="N129" s="70"/>
      <c r="O129" s="70"/>
      <c r="P129" s="70"/>
      <c r="Q129" s="70"/>
      <c r="R129" s="70"/>
      <c r="S129" s="70"/>
    </row>
    <row r="130" s="156" customFormat="1" ht="15">
      <c r="B130" s="157"/>
    </row>
    <row r="131" s="156" customFormat="1" ht="15">
      <c r="M131" s="286"/>
    </row>
    <row r="132" spans="2:13" s="156" customFormat="1" ht="15">
      <c r="B132" s="126"/>
      <c r="M132" s="286"/>
    </row>
    <row r="133" spans="5:20" s="156" customFormat="1" ht="15">
      <c r="E133" s="70"/>
      <c r="F133" s="70"/>
      <c r="G133" s="70"/>
      <c r="H133" s="70"/>
      <c r="I133" s="70"/>
      <c r="J133" s="70"/>
      <c r="K133" s="70"/>
      <c r="L133" s="70"/>
      <c r="M133" s="70"/>
      <c r="N133" s="166"/>
      <c r="O133" s="70"/>
      <c r="P133" s="70"/>
      <c r="Q133" s="166"/>
      <c r="R133" s="70"/>
      <c r="S133" s="70"/>
      <c r="T133" s="166"/>
    </row>
    <row r="134" spans="5:20" s="156" customFormat="1" ht="15">
      <c r="E134" s="70"/>
      <c r="F134" s="70"/>
      <c r="G134" s="70"/>
      <c r="H134" s="70"/>
      <c r="I134" s="70"/>
      <c r="J134" s="70"/>
      <c r="K134" s="70"/>
      <c r="L134" s="70"/>
      <c r="M134" s="70"/>
      <c r="N134" s="70"/>
      <c r="O134" s="70"/>
      <c r="P134" s="70"/>
      <c r="Q134" s="70"/>
      <c r="R134" s="70"/>
      <c r="S134" s="70"/>
      <c r="T134" s="70"/>
    </row>
    <row r="135" spans="5:20" s="156" customFormat="1" ht="15">
      <c r="E135" s="75"/>
      <c r="F135" s="73"/>
      <c r="G135" s="73"/>
      <c r="H135" s="73"/>
      <c r="I135" s="73"/>
      <c r="J135" s="73"/>
      <c r="K135" s="73"/>
      <c r="L135" s="73"/>
      <c r="M135" s="73"/>
      <c r="N135" s="73"/>
      <c r="O135" s="73"/>
      <c r="P135" s="73"/>
      <c r="Q135" s="73"/>
      <c r="R135" s="73"/>
      <c r="S135" s="73"/>
      <c r="T135" s="73"/>
    </row>
    <row r="136" spans="5:20" s="156" customFormat="1" ht="15">
      <c r="E136" s="75"/>
      <c r="F136" s="73"/>
      <c r="G136" s="73"/>
      <c r="H136" s="73"/>
      <c r="I136" s="73"/>
      <c r="J136" s="73"/>
      <c r="K136" s="73"/>
      <c r="L136" s="73"/>
      <c r="M136" s="73"/>
      <c r="N136" s="73"/>
      <c r="O136" s="73"/>
      <c r="P136" s="73"/>
      <c r="Q136" s="73"/>
      <c r="R136" s="73"/>
      <c r="S136" s="73"/>
      <c r="T136" s="73"/>
    </row>
    <row r="137" spans="5:20" s="156" customFormat="1" ht="15">
      <c r="E137" s="75"/>
      <c r="F137" s="73"/>
      <c r="G137" s="73"/>
      <c r="H137" s="73"/>
      <c r="I137" s="73"/>
      <c r="J137" s="73"/>
      <c r="K137" s="73"/>
      <c r="L137" s="73"/>
      <c r="M137" s="73"/>
      <c r="N137" s="73"/>
      <c r="O137" s="73"/>
      <c r="P137" s="73"/>
      <c r="Q137" s="73"/>
      <c r="R137" s="73"/>
      <c r="S137" s="73"/>
      <c r="T137" s="73"/>
    </row>
    <row r="138" spans="5:20" s="156" customFormat="1" ht="15">
      <c r="E138" s="75"/>
      <c r="F138" s="73"/>
      <c r="G138" s="73"/>
      <c r="H138" s="73"/>
      <c r="I138" s="73"/>
      <c r="J138" s="73"/>
      <c r="K138" s="73"/>
      <c r="L138" s="73"/>
      <c r="M138" s="73"/>
      <c r="N138" s="73"/>
      <c r="O138" s="73"/>
      <c r="P138" s="73"/>
      <c r="Q138" s="73"/>
      <c r="R138" s="73"/>
      <c r="S138" s="73"/>
      <c r="T138" s="73"/>
    </row>
    <row r="139" spans="5:20" s="156" customFormat="1" ht="15">
      <c r="E139" s="75"/>
      <c r="F139" s="73"/>
      <c r="G139" s="73"/>
      <c r="H139" s="73"/>
      <c r="I139" s="73"/>
      <c r="J139" s="73"/>
      <c r="K139" s="73"/>
      <c r="L139" s="73"/>
      <c r="M139" s="73"/>
      <c r="N139" s="73"/>
      <c r="O139" s="73"/>
      <c r="P139" s="73"/>
      <c r="Q139" s="73"/>
      <c r="R139" s="73"/>
      <c r="S139" s="73"/>
      <c r="T139" s="73"/>
    </row>
    <row r="140" spans="5:20" s="156" customFormat="1" ht="15">
      <c r="E140" s="75"/>
      <c r="F140" s="73"/>
      <c r="G140" s="73"/>
      <c r="H140" s="73"/>
      <c r="I140" s="73"/>
      <c r="J140" s="73"/>
      <c r="K140" s="73"/>
      <c r="L140" s="73"/>
      <c r="M140" s="73"/>
      <c r="N140" s="73"/>
      <c r="O140" s="73"/>
      <c r="P140" s="73"/>
      <c r="Q140" s="73"/>
      <c r="R140" s="73"/>
      <c r="S140" s="73"/>
      <c r="T140" s="73"/>
    </row>
    <row r="141" spans="5:20" s="156" customFormat="1" ht="15">
      <c r="E141" s="75"/>
      <c r="F141" s="70"/>
      <c r="G141" s="70"/>
      <c r="H141" s="70"/>
      <c r="I141" s="70"/>
      <c r="J141" s="70"/>
      <c r="K141" s="70"/>
      <c r="L141" s="70"/>
      <c r="M141" s="70"/>
      <c r="N141" s="70"/>
      <c r="O141" s="70"/>
      <c r="P141" s="70"/>
      <c r="Q141" s="70"/>
      <c r="R141" s="73"/>
      <c r="S141" s="70"/>
      <c r="T141" s="70"/>
    </row>
    <row r="142" spans="5:20" s="156" customFormat="1" ht="15">
      <c r="E142" s="75"/>
      <c r="F142" s="70"/>
      <c r="G142" s="70"/>
      <c r="H142" s="70"/>
      <c r="I142" s="70"/>
      <c r="J142" s="70"/>
      <c r="K142" s="70"/>
      <c r="L142" s="70"/>
      <c r="M142" s="70"/>
      <c r="N142" s="70"/>
      <c r="O142" s="70"/>
      <c r="P142" s="70"/>
      <c r="Q142" s="70"/>
      <c r="R142" s="70"/>
      <c r="S142" s="70"/>
      <c r="T142" s="70"/>
    </row>
    <row r="143" spans="5:20" s="156" customFormat="1" ht="15">
      <c r="E143" s="75"/>
      <c r="F143" s="70"/>
      <c r="G143" s="70"/>
      <c r="H143" s="70"/>
      <c r="I143" s="70"/>
      <c r="J143" s="70"/>
      <c r="K143" s="70"/>
      <c r="L143" s="70"/>
      <c r="M143" s="70"/>
      <c r="N143" s="70"/>
      <c r="O143" s="70"/>
      <c r="P143" s="70"/>
      <c r="Q143" s="70"/>
      <c r="R143" s="70"/>
      <c r="S143" s="70"/>
      <c r="T143" s="70"/>
    </row>
    <row r="144" spans="5:20" s="156" customFormat="1" ht="15">
      <c r="E144" s="70"/>
      <c r="F144" s="76"/>
      <c r="G144" s="76"/>
      <c r="H144" s="76"/>
      <c r="I144" s="76"/>
      <c r="J144" s="76"/>
      <c r="K144" s="76"/>
      <c r="L144" s="76"/>
      <c r="M144" s="76"/>
      <c r="N144" s="76"/>
      <c r="O144" s="76"/>
      <c r="P144" s="76"/>
      <c r="Q144" s="76"/>
      <c r="R144" s="76"/>
      <c r="S144" s="76"/>
      <c r="T144" s="76"/>
    </row>
    <row r="145" s="156" customFormat="1" ht="15"/>
    <row r="146" s="156" customFormat="1" ht="15"/>
    <row r="147" s="156" customFormat="1" ht="15"/>
    <row r="149" ht="15">
      <c r="E149" s="160"/>
    </row>
    <row r="151" ht="15">
      <c r="E151" s="69"/>
    </row>
    <row r="152" ht="15">
      <c r="E152" s="112"/>
    </row>
    <row r="153" ht="15">
      <c r="E153" s="112"/>
    </row>
  </sheetData>
  <sheetProtection/>
  <mergeCells count="8">
    <mergeCell ref="M123:N123"/>
    <mergeCell ref="M124:N124"/>
    <mergeCell ref="M113:P113"/>
    <mergeCell ref="M114:N114"/>
    <mergeCell ref="M116:N116"/>
    <mergeCell ref="M117:N117"/>
    <mergeCell ref="M120:Q120"/>
    <mergeCell ref="M121:N121"/>
  </mergeCells>
  <printOptions horizontalCentered="1" verticalCentered="1"/>
  <pageMargins left="0.1968503937007874" right="0.1968503937007874" top="0.5905511811023623" bottom="0.5905511811023623" header="0.31496062992125984" footer="0.31496062992125984"/>
  <pageSetup horizontalDpi="600" verticalDpi="600" orientation="landscape" paperSize="9" r:id="rId2"/>
  <headerFooter>
    <oddHeader>&amp;C&amp;9 2017-12-21&amp;R&amp;9&amp;A</oddHeader>
    <oddFooter>&amp;L&amp;9&amp;F&amp;C&amp;9&amp;P (&amp;N)</oddFooter>
  </headerFooter>
  <rowBreaks count="1" manualBreakCount="1">
    <brk id="47" max="255" man="1"/>
  </rowBreaks>
  <drawing r:id="rId1"/>
</worksheet>
</file>

<file path=xl/worksheets/sheet8.xml><?xml version="1.0" encoding="utf-8"?>
<worksheet xmlns="http://schemas.openxmlformats.org/spreadsheetml/2006/main" xmlns:r="http://schemas.openxmlformats.org/officeDocument/2006/relationships">
  <dimension ref="A1:R58"/>
  <sheetViews>
    <sheetView showGridLines="0" workbookViewId="0" topLeftCell="A1">
      <selection activeCell="A1" sqref="A1"/>
    </sheetView>
  </sheetViews>
  <sheetFormatPr defaultColWidth="9.140625" defaultRowHeight="15"/>
  <cols>
    <col min="1" max="1" width="17.00390625" style="0" customWidth="1"/>
    <col min="2" max="2" width="13.00390625" style="0" customWidth="1"/>
    <col min="3" max="3" width="14.28125" style="0" customWidth="1"/>
    <col min="4" max="4" width="11.28125" style="0" customWidth="1"/>
    <col min="5" max="5" width="9.8515625" style="0" bestFit="1" customWidth="1"/>
    <col min="6" max="6" width="6.28125" style="0" customWidth="1"/>
    <col min="7" max="7" width="7.00390625" style="0" customWidth="1"/>
    <col min="8" max="8" width="7.8515625" style="0" customWidth="1"/>
    <col min="9" max="9" width="6.28125" style="0" hidden="1" customWidth="1"/>
    <col min="10" max="10" width="15.28125" style="0" customWidth="1"/>
    <col min="11" max="11" width="12.140625" style="0" customWidth="1"/>
    <col min="12" max="12" width="10.421875" style="0" customWidth="1"/>
  </cols>
  <sheetData>
    <row r="1" spans="1:4" ht="15">
      <c r="A1" s="19" t="s">
        <v>650</v>
      </c>
      <c r="C1" s="65"/>
      <c r="D1">
        <f>IF(ISERROR(VLOOKUP($C$1,'Bil 1 2008-2020'!$A$6:$S$295,2)),"",(VLOOKUP($C$1,'Bil 1 2008-2020'!$A$6:$S$295,2)))</f>
      </c>
    </row>
    <row r="2" spans="1:9" ht="29.25" customHeight="1">
      <c r="A2" s="357" t="s">
        <v>613</v>
      </c>
      <c r="B2" s="357"/>
      <c r="C2" s="357"/>
      <c r="D2" s="357"/>
      <c r="E2" s="357"/>
      <c r="F2" s="357"/>
      <c r="G2" s="357"/>
      <c r="H2" s="357"/>
      <c r="I2" s="357"/>
    </row>
    <row r="3" spans="1:9" ht="62.25" customHeight="1">
      <c r="A3" s="357" t="s">
        <v>648</v>
      </c>
      <c r="B3" s="357"/>
      <c r="C3" s="357"/>
      <c r="D3" s="357"/>
      <c r="E3" s="357"/>
      <c r="F3" s="357"/>
      <c r="G3" s="357"/>
      <c r="H3" s="357"/>
      <c r="I3" s="357"/>
    </row>
    <row r="4" spans="1:9" ht="51" customHeight="1">
      <c r="A4" s="357" t="s">
        <v>636</v>
      </c>
      <c r="B4" s="357"/>
      <c r="C4" s="357"/>
      <c r="D4" s="357"/>
      <c r="E4" s="357"/>
      <c r="F4" s="357"/>
      <c r="G4" s="357"/>
      <c r="H4" s="357"/>
      <c r="I4" s="357"/>
    </row>
    <row r="5" spans="1:18" ht="15">
      <c r="A5" s="79"/>
      <c r="B5" s="79"/>
      <c r="C5" s="79"/>
      <c r="D5" s="79"/>
      <c r="E5" s="79"/>
      <c r="F5" s="79"/>
      <c r="G5" s="79"/>
      <c r="H5" s="79"/>
      <c r="I5" s="79"/>
      <c r="P5" s="80"/>
      <c r="Q5" s="80"/>
      <c r="R5" s="98"/>
    </row>
    <row r="6" ht="15">
      <c r="A6" s="19" t="s">
        <v>766</v>
      </c>
    </row>
    <row r="7" spans="1:9" ht="30" customHeight="1">
      <c r="A7" s="357" t="s">
        <v>614</v>
      </c>
      <c r="B7" s="357"/>
      <c r="C7" s="357"/>
      <c r="D7" s="357"/>
      <c r="E7" s="357"/>
      <c r="F7" s="357"/>
      <c r="G7" s="357"/>
      <c r="H7" s="357"/>
      <c r="I7" s="357"/>
    </row>
    <row r="9" ht="15">
      <c r="A9" s="19" t="s">
        <v>615</v>
      </c>
    </row>
    <row r="10" spans="1:9" ht="33.75" customHeight="1">
      <c r="A10" s="357" t="s">
        <v>616</v>
      </c>
      <c r="B10" s="357"/>
      <c r="C10" s="357"/>
      <c r="D10" s="357"/>
      <c r="E10" s="357"/>
      <c r="F10" s="357"/>
      <c r="G10" s="357"/>
      <c r="H10" s="357"/>
      <c r="I10" s="357"/>
    </row>
    <row r="11" spans="1:9" ht="46.5" customHeight="1">
      <c r="A11" s="357" t="s">
        <v>646</v>
      </c>
      <c r="B11" s="357"/>
      <c r="C11" s="357"/>
      <c r="D11" s="357"/>
      <c r="E11" s="357"/>
      <c r="F11" s="357"/>
      <c r="G11" s="357"/>
      <c r="H11" s="357"/>
      <c r="I11" s="357"/>
    </row>
    <row r="12" spans="1:9" ht="19.5" customHeight="1">
      <c r="A12" s="357" t="s">
        <v>617</v>
      </c>
      <c r="B12" s="357"/>
      <c r="C12" s="357"/>
      <c r="D12" s="357"/>
      <c r="E12" s="357"/>
      <c r="F12" s="357"/>
      <c r="G12" s="357"/>
      <c r="H12" s="357"/>
      <c r="I12" s="357"/>
    </row>
    <row r="13" spans="1:9" ht="15">
      <c r="A13" s="357"/>
      <c r="B13" s="357"/>
      <c r="C13" s="357"/>
      <c r="D13" s="357"/>
      <c r="E13" s="357"/>
      <c r="F13" s="357"/>
      <c r="G13" s="357"/>
      <c r="H13" s="357"/>
      <c r="I13" s="357"/>
    </row>
    <row r="14" spans="1:9" ht="16.5" customHeight="1">
      <c r="A14" s="359" t="s">
        <v>645</v>
      </c>
      <c r="B14" s="359"/>
      <c r="C14" s="359"/>
      <c r="D14" s="359"/>
      <c r="E14" s="359"/>
      <c r="F14" s="96"/>
      <c r="G14" s="96"/>
      <c r="H14" s="96"/>
      <c r="I14" s="96"/>
    </row>
    <row r="15" spans="1:9" ht="15">
      <c r="A15" s="357" t="s">
        <v>631</v>
      </c>
      <c r="B15" s="357"/>
      <c r="C15" s="357"/>
      <c r="D15" s="357"/>
      <c r="E15" s="357"/>
      <c r="F15" s="357"/>
      <c r="G15" s="357"/>
      <c r="H15" s="357"/>
      <c r="I15" s="357"/>
    </row>
    <row r="16" spans="1:9" ht="30" customHeight="1">
      <c r="A16" s="357" t="s">
        <v>632</v>
      </c>
      <c r="B16" s="357"/>
      <c r="C16" s="357"/>
      <c r="D16" s="357"/>
      <c r="E16" s="357"/>
      <c r="F16" s="357"/>
      <c r="G16" s="357"/>
      <c r="H16" s="357"/>
      <c r="I16" s="357"/>
    </row>
    <row r="17" spans="1:9" ht="45" customHeight="1">
      <c r="A17" s="357" t="s">
        <v>634</v>
      </c>
      <c r="B17" s="357"/>
      <c r="C17" s="357"/>
      <c r="D17" s="357"/>
      <c r="E17" s="357"/>
      <c r="F17" s="357"/>
      <c r="G17" s="357"/>
      <c r="H17" s="357"/>
      <c r="I17" s="357"/>
    </row>
    <row r="18" spans="1:9" ht="15">
      <c r="A18" s="357" t="s">
        <v>633</v>
      </c>
      <c r="B18" s="357"/>
      <c r="C18" s="357"/>
      <c r="D18" s="357"/>
      <c r="E18" s="357"/>
      <c r="F18" s="357"/>
      <c r="G18" s="357"/>
      <c r="H18" s="357"/>
      <c r="I18" s="357"/>
    </row>
    <row r="19" spans="2:9" ht="15">
      <c r="B19" s="96"/>
      <c r="C19" s="96"/>
      <c r="D19" s="96"/>
      <c r="E19" s="96"/>
      <c r="F19" s="96"/>
      <c r="G19" s="96"/>
      <c r="H19" s="96"/>
      <c r="I19" s="96"/>
    </row>
    <row r="20" ht="15">
      <c r="A20" s="19" t="s">
        <v>610</v>
      </c>
    </row>
    <row r="21" spans="1:9" ht="30" customHeight="1">
      <c r="A21" s="357" t="s">
        <v>618</v>
      </c>
      <c r="B21" s="357"/>
      <c r="C21" s="357"/>
      <c r="D21" s="357"/>
      <c r="E21" s="357"/>
      <c r="F21" s="357"/>
      <c r="G21" s="357"/>
      <c r="H21" s="357"/>
      <c r="I21" s="357"/>
    </row>
    <row r="22" spans="1:9" ht="34.5" customHeight="1">
      <c r="A22" s="357" t="s">
        <v>619</v>
      </c>
      <c r="B22" s="357"/>
      <c r="C22" s="357"/>
      <c r="D22" s="357"/>
      <c r="E22" s="357"/>
      <c r="F22" s="357"/>
      <c r="G22" s="357"/>
      <c r="H22" s="357"/>
      <c r="I22" s="357"/>
    </row>
    <row r="23" spans="1:9" ht="30.75" customHeight="1">
      <c r="A23" s="357" t="s">
        <v>625</v>
      </c>
      <c r="B23" s="357"/>
      <c r="C23" s="357"/>
      <c r="D23" s="357"/>
      <c r="E23" s="357"/>
      <c r="F23" s="357"/>
      <c r="G23" s="357"/>
      <c r="H23" s="357"/>
      <c r="I23" s="357"/>
    </row>
    <row r="24" spans="1:9" ht="28.5" customHeight="1">
      <c r="A24" s="357" t="s">
        <v>666</v>
      </c>
      <c r="B24" s="357"/>
      <c r="C24" s="357"/>
      <c r="D24" s="357"/>
      <c r="E24" s="357"/>
      <c r="F24" s="357"/>
      <c r="G24" s="357"/>
      <c r="H24" s="357"/>
      <c r="I24" s="357"/>
    </row>
    <row r="26" ht="15">
      <c r="A26" s="19" t="s">
        <v>670</v>
      </c>
    </row>
    <row r="27" spans="1:9" ht="60" customHeight="1">
      <c r="A27" s="357" t="s">
        <v>712</v>
      </c>
      <c r="B27" s="357"/>
      <c r="C27" s="357"/>
      <c r="D27" s="357"/>
      <c r="E27" s="357"/>
      <c r="F27" s="357"/>
      <c r="G27" s="357"/>
      <c r="H27" s="357"/>
      <c r="I27" s="357"/>
    </row>
    <row r="28" spans="1:9" ht="75" customHeight="1">
      <c r="A28" s="357" t="s">
        <v>713</v>
      </c>
      <c r="B28" s="357"/>
      <c r="C28" s="357"/>
      <c r="D28" s="357"/>
      <c r="E28" s="357"/>
      <c r="F28" s="357"/>
      <c r="G28" s="357"/>
      <c r="H28" s="357"/>
      <c r="I28" s="357"/>
    </row>
    <row r="30" ht="15">
      <c r="A30" s="19" t="s">
        <v>644</v>
      </c>
    </row>
    <row r="31" spans="1:9" ht="78.75" customHeight="1">
      <c r="A31" s="357" t="s">
        <v>714</v>
      </c>
      <c r="B31" s="357"/>
      <c r="C31" s="357"/>
      <c r="D31" s="357"/>
      <c r="E31" s="357"/>
      <c r="F31" s="357"/>
      <c r="G31" s="357"/>
      <c r="H31" s="357"/>
      <c r="I31" s="357"/>
    </row>
    <row r="32" spans="1:9" ht="157.5" customHeight="1">
      <c r="A32" s="357" t="s">
        <v>726</v>
      </c>
      <c r="B32" s="357"/>
      <c r="C32" s="357"/>
      <c r="D32" s="357"/>
      <c r="E32" s="357"/>
      <c r="F32" s="357"/>
      <c r="G32" s="357"/>
      <c r="H32" s="357"/>
      <c r="I32" s="357"/>
    </row>
    <row r="34" spans="1:3" ht="15">
      <c r="A34" s="71"/>
      <c r="B34" s="183" t="s">
        <v>724</v>
      </c>
      <c r="C34" s="184" t="s">
        <v>725</v>
      </c>
    </row>
    <row r="35" spans="1:3" ht="15">
      <c r="A35" s="64" t="s">
        <v>620</v>
      </c>
      <c r="B35" s="66">
        <f>'Bil 7 Mall'!B17</f>
        <v>0</v>
      </c>
      <c r="C35" s="67"/>
    </row>
    <row r="36" spans="1:3" ht="15">
      <c r="A36" s="64" t="s">
        <v>621</v>
      </c>
      <c r="B36" s="65"/>
      <c r="C36" s="67">
        <f>'Bil 7 Mall'!D23</f>
        <v>0</v>
      </c>
    </row>
    <row r="37" spans="1:3" ht="15">
      <c r="A37" s="64" t="s">
        <v>601</v>
      </c>
      <c r="B37" s="66">
        <f>'Bil 7 Mall'!C4</f>
        <v>0</v>
      </c>
      <c r="C37" s="67">
        <f>B37</f>
        <v>0</v>
      </c>
    </row>
    <row r="38" spans="1:3" ht="15">
      <c r="A38" s="64" t="s">
        <v>602</v>
      </c>
      <c r="B38" s="66">
        <f>'Bil 7 Mall'!D5</f>
        <v>0</v>
      </c>
      <c r="C38" s="67">
        <f>B38</f>
        <v>0</v>
      </c>
    </row>
    <row r="39" spans="1:3" ht="15">
      <c r="A39" s="64" t="s">
        <v>603</v>
      </c>
      <c r="B39" s="66">
        <f>'Bil 7 Mall'!E6</f>
        <v>0</v>
      </c>
      <c r="C39" s="67">
        <f>B39</f>
        <v>0</v>
      </c>
    </row>
    <row r="40" spans="1:3" ht="15">
      <c r="A40" s="64" t="s">
        <v>604</v>
      </c>
      <c r="B40" s="66">
        <f>'Bil 7 Mall'!F7</f>
        <v>0</v>
      </c>
      <c r="C40" s="67">
        <f>B40</f>
        <v>0</v>
      </c>
    </row>
    <row r="41" spans="1:3" ht="15">
      <c r="A41" s="64" t="s">
        <v>605</v>
      </c>
      <c r="B41" s="66">
        <f>'Bil 7 Mall'!G8</f>
        <v>0</v>
      </c>
      <c r="C41" s="67">
        <f>B41</f>
        <v>0</v>
      </c>
    </row>
    <row r="42" spans="1:3" ht="15">
      <c r="A42" s="64" t="s">
        <v>717</v>
      </c>
      <c r="B42" s="66">
        <f>'Bil 7 Mall'!G10</f>
        <v>0</v>
      </c>
      <c r="C42" s="67">
        <f>'Bil 7 Mall'!I28</f>
        <v>0</v>
      </c>
    </row>
    <row r="43" spans="1:3" ht="15">
      <c r="A43" s="64" t="s">
        <v>657</v>
      </c>
      <c r="B43" s="66">
        <f>'Bil 7 Mall'!H9</f>
        <v>0</v>
      </c>
      <c r="C43" s="67">
        <f>B43</f>
        <v>0</v>
      </c>
    </row>
    <row r="44" spans="1:3" ht="15">
      <c r="A44" s="64"/>
      <c r="B44" s="162">
        <f>SUM(B35:B43)</f>
        <v>0</v>
      </c>
      <c r="C44" s="163">
        <f>SUM(C35:C43)</f>
        <v>0</v>
      </c>
    </row>
    <row r="45" spans="1:3" ht="15">
      <c r="A45" s="64" t="s">
        <v>626</v>
      </c>
      <c r="B45" s="65"/>
      <c r="C45" s="90">
        <f>C44-B44</f>
        <v>0</v>
      </c>
    </row>
    <row r="46" spans="1:3" ht="13.5" customHeight="1">
      <c r="A46" s="68" t="s">
        <v>627</v>
      </c>
      <c r="B46" s="20"/>
      <c r="C46" s="97" t="e">
        <f>C45/IF(ISERROR(VLOOKUP('Bil 7 Mall'!$C$1,'Bil 1 2008-2020'!$A$6:$S$295,3)),0,(VLOOKUP('Bil 7 Mall'!$C$1,'Bil 1 2008-2020'!$A$6:$S$295,3)))</f>
        <v>#DIV/0!</v>
      </c>
    </row>
    <row r="47" ht="9.75" customHeight="1"/>
    <row r="48" spans="1:9" ht="42" customHeight="1">
      <c r="A48" s="357" t="s">
        <v>654</v>
      </c>
      <c r="B48" s="357"/>
      <c r="C48" s="357"/>
      <c r="D48" s="357"/>
      <c r="E48" s="357"/>
      <c r="F48" s="357"/>
      <c r="G48" s="357"/>
      <c r="H48" s="357"/>
      <c r="I48" s="357"/>
    </row>
    <row r="49" spans="1:9" ht="15">
      <c r="A49" s="96"/>
      <c r="B49" s="96"/>
      <c r="C49" s="96"/>
      <c r="D49" s="96"/>
      <c r="E49" s="96"/>
      <c r="F49" s="96"/>
      <c r="G49" s="96"/>
      <c r="H49" s="96"/>
      <c r="I49" s="96"/>
    </row>
    <row r="50" spans="1:9" ht="91.5" customHeight="1">
      <c r="A50" s="358" t="s">
        <v>727</v>
      </c>
      <c r="B50" s="358"/>
      <c r="C50" s="358"/>
      <c r="D50" s="358"/>
      <c r="E50" s="358"/>
      <c r="F50" s="358"/>
      <c r="G50" s="358"/>
      <c r="H50" s="358"/>
      <c r="I50" s="358"/>
    </row>
    <row r="51" spans="1:9" ht="15">
      <c r="A51" s="185"/>
      <c r="B51" s="185"/>
      <c r="C51" s="185"/>
      <c r="D51" s="185"/>
      <c r="E51" s="185"/>
      <c r="F51" s="185"/>
      <c r="G51" s="185"/>
      <c r="H51" s="185"/>
      <c r="I51" s="185"/>
    </row>
    <row r="52" spans="1:9" ht="30" customHeight="1">
      <c r="A52" s="358"/>
      <c r="B52" s="358"/>
      <c r="C52" s="358"/>
      <c r="D52" s="358"/>
      <c r="E52" s="358"/>
      <c r="F52" s="358"/>
      <c r="G52" s="358"/>
      <c r="H52" s="358"/>
      <c r="I52" s="358"/>
    </row>
    <row r="53" spans="1:4" ht="15">
      <c r="A53" s="49"/>
      <c r="C53" s="2"/>
      <c r="D53" s="2"/>
    </row>
    <row r="54" spans="3:4" ht="15">
      <c r="C54" s="2"/>
      <c r="D54" s="2"/>
    </row>
    <row r="55" ht="15">
      <c r="C55" s="2"/>
    </row>
    <row r="57" ht="15">
      <c r="D57" s="2"/>
    </row>
    <row r="58" ht="15">
      <c r="C58" s="2"/>
    </row>
  </sheetData>
  <sheetProtection/>
  <mergeCells count="24">
    <mergeCell ref="A17:I17"/>
    <mergeCell ref="A23:I23"/>
    <mergeCell ref="A15:I15"/>
    <mergeCell ref="A14:E14"/>
    <mergeCell ref="A32:I32"/>
    <mergeCell ref="A21:I21"/>
    <mergeCell ref="A52:I52"/>
    <mergeCell ref="A48:I48"/>
    <mergeCell ref="A22:I22"/>
    <mergeCell ref="A27:I27"/>
    <mergeCell ref="A31:I31"/>
    <mergeCell ref="A18:I18"/>
    <mergeCell ref="A24:I24"/>
    <mergeCell ref="A28:I28"/>
    <mergeCell ref="A50:I50"/>
    <mergeCell ref="A2:I2"/>
    <mergeCell ref="A3:I3"/>
    <mergeCell ref="A4:I4"/>
    <mergeCell ref="A7:I7"/>
    <mergeCell ref="A10:I10"/>
    <mergeCell ref="A16:I16"/>
    <mergeCell ref="A11:I11"/>
    <mergeCell ref="A12:I12"/>
    <mergeCell ref="A13:I13"/>
  </mergeCells>
  <printOptions horizontalCentered="1" verticalCentered="1"/>
  <pageMargins left="0.1968503937007874" right="0.1968503937007874" top="0.5905511811023623" bottom="0.5905511811023623" header="0.31496062992125984" footer="0.31496062992125984"/>
  <pageSetup horizontalDpi="600" verticalDpi="600" orientation="portrait" paperSize="9" r:id="rId1"/>
  <headerFooter>
    <oddHeader>&amp;C&amp;9 2018-12-20&amp;R&amp;9&amp;A</oddHeader>
    <oddFooter>&amp;L&amp;9&amp;F&amp;C&amp;9&amp;P (&amp;N)</oddFooter>
  </headerFooter>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mfri1</dc:creator>
  <cp:keywords/>
  <dc:description/>
  <cp:lastModifiedBy>Norberg Måns</cp:lastModifiedBy>
  <cp:lastPrinted>2017-08-14T07:24:25Z</cp:lastPrinted>
  <dcterms:created xsi:type="dcterms:W3CDTF">2011-04-13T12:52:21Z</dcterms:created>
  <dcterms:modified xsi:type="dcterms:W3CDTF">2018-12-19T09:08:01Z</dcterms:modified>
  <cp:category/>
  <cp:version/>
  <cp:contentType/>
  <cp:contentStatus/>
</cp:coreProperties>
</file>