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 ekonomi &amp; styrning\EkAnalys\ejon1\INFO\Nyhetsbrev\Cirkulär\"/>
    </mc:Choice>
  </mc:AlternateContent>
  <bookViews>
    <workbookView xWindow="360" yWindow="135" windowWidth="18270" windowHeight="11130"/>
  </bookViews>
  <sheets>
    <sheet name="VPI" sheetId="1" r:id="rId1"/>
    <sheet name="Timlöner" sheetId="2" r:id="rId2"/>
    <sheet name="Lagstiftade avgifter" sheetId="6" r:id="rId3"/>
    <sheet name="Semesterlöneskuld" sheetId="7" r:id="rId4"/>
    <sheet name="Pris förbrukning" sheetId="4" r:id="rId5"/>
  </sheets>
  <calcPr calcId="152511"/>
</workbook>
</file>

<file path=xl/calcChain.xml><?xml version="1.0" encoding="utf-8"?>
<calcChain xmlns="http://schemas.openxmlformats.org/spreadsheetml/2006/main">
  <c r="H57" i="4" l="1"/>
  <c r="K7" i="1"/>
  <c r="M15" i="6"/>
  <c r="L15" i="6"/>
  <c r="M4" i="6"/>
  <c r="L13" i="6" l="1"/>
  <c r="M11" i="6"/>
  <c r="M9" i="6"/>
  <c r="M13" i="6" s="1"/>
  <c r="M14" i="6" s="1"/>
  <c r="K5" i="1"/>
  <c r="Q123" i="2"/>
  <c r="Q111" i="2"/>
  <c r="K9" i="1"/>
  <c r="G56" i="4"/>
  <c r="K15" i="6" l="1"/>
  <c r="L11" i="6"/>
  <c r="L9" i="6"/>
  <c r="L4" i="6"/>
  <c r="L14" i="6" s="1"/>
  <c r="J6" i="1" s="1"/>
  <c r="J5" i="1"/>
  <c r="J7" i="1" s="1"/>
  <c r="O111" i="2"/>
  <c r="O99" i="2"/>
  <c r="J9" i="1"/>
  <c r="K6" i="1" l="1"/>
  <c r="K8" i="1" s="1"/>
  <c r="K10" i="1" s="1"/>
  <c r="J8" i="1"/>
  <c r="J10" i="1" s="1"/>
  <c r="I6" i="1"/>
  <c r="K14" i="6"/>
  <c r="K13" i="6"/>
  <c r="K11" i="6"/>
  <c r="K9" i="6"/>
  <c r="K4" i="6"/>
  <c r="K5" i="6"/>
  <c r="I5" i="1"/>
  <c r="I7" i="1" s="1"/>
  <c r="M99" i="2"/>
  <c r="M87" i="2"/>
  <c r="M75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I9" i="1"/>
  <c r="F55" i="4"/>
  <c r="E54" i="4"/>
  <c r="H5" i="1"/>
  <c r="H7" i="1" s="1"/>
  <c r="D53" i="4"/>
  <c r="G9" i="1" s="1"/>
  <c r="H9" i="1"/>
  <c r="I51" i="2"/>
  <c r="K63" i="2"/>
  <c r="K87" i="2"/>
  <c r="K75" i="2"/>
  <c r="G5" i="1"/>
  <c r="G7" i="1" s="1"/>
  <c r="G8" i="1" s="1"/>
  <c r="G51" i="2"/>
  <c r="I75" i="2"/>
  <c r="I63" i="2"/>
  <c r="C52" i="4"/>
  <c r="F9" i="1"/>
  <c r="G63" i="2"/>
  <c r="F5" i="1"/>
  <c r="B51" i="4"/>
  <c r="E9" i="1"/>
  <c r="B50" i="4"/>
  <c r="D9" i="1" s="1"/>
  <c r="E51" i="2"/>
  <c r="E5" i="1"/>
  <c r="E39" i="2"/>
  <c r="B48" i="4"/>
  <c r="B9" i="1" s="1"/>
  <c r="B49" i="4"/>
  <c r="C9" i="1" s="1"/>
  <c r="B9" i="6"/>
  <c r="J9" i="6"/>
  <c r="G4" i="6"/>
  <c r="H4" i="6"/>
  <c r="I4" i="6"/>
  <c r="J4" i="6"/>
  <c r="G5" i="6"/>
  <c r="H5" i="6"/>
  <c r="I5" i="6"/>
  <c r="J5" i="6"/>
  <c r="D8" i="6"/>
  <c r="E8" i="6"/>
  <c r="E13" i="6"/>
  <c r="E14" i="6"/>
  <c r="B10" i="6"/>
  <c r="D10" i="6"/>
  <c r="E10" i="6"/>
  <c r="B11" i="6"/>
  <c r="I11" i="6"/>
  <c r="C13" i="6"/>
  <c r="C14" i="6"/>
  <c r="B6" i="7"/>
  <c r="B8" i="7"/>
  <c r="C39" i="2"/>
  <c r="D5" i="1"/>
  <c r="C27" i="2"/>
  <c r="C5" i="1"/>
  <c r="C7" i="1" s="1"/>
  <c r="C15" i="2"/>
  <c r="B5" i="1"/>
  <c r="B7" i="1" s="1"/>
  <c r="D13" i="6"/>
  <c r="D14" i="6"/>
  <c r="E15" i="6"/>
  <c r="C6" i="1"/>
  <c r="D6" i="7"/>
  <c r="D8" i="7" s="1"/>
  <c r="H9" i="6"/>
  <c r="G9" i="6"/>
  <c r="G11" i="6"/>
  <c r="J11" i="6"/>
  <c r="J13" i="6"/>
  <c r="J14" i="6"/>
  <c r="J15" i="6"/>
  <c r="H6" i="1"/>
  <c r="F9" i="6"/>
  <c r="F13" i="6"/>
  <c r="F14" i="6"/>
  <c r="F11" i="6"/>
  <c r="H11" i="6"/>
  <c r="I9" i="6"/>
  <c r="I13" i="6"/>
  <c r="I14" i="6"/>
  <c r="G13" i="6"/>
  <c r="G14" i="6"/>
  <c r="F15" i="6"/>
  <c r="D6" i="1"/>
  <c r="E6" i="7"/>
  <c r="E8" i="7" s="1"/>
  <c r="E7" i="1" s="1"/>
  <c r="E8" i="1" s="1"/>
  <c r="H13" i="6"/>
  <c r="H14" i="6"/>
  <c r="H15" i="6"/>
  <c r="F6" i="1"/>
  <c r="D15" i="6"/>
  <c r="B6" i="1"/>
  <c r="C6" i="7"/>
  <c r="F6" i="7"/>
  <c r="F8" i="7" s="1"/>
  <c r="F7" i="1" s="1"/>
  <c r="F8" i="1" s="1"/>
  <c r="G15" i="6"/>
  <c r="E6" i="1"/>
  <c r="I15" i="6"/>
  <c r="G6" i="1"/>
  <c r="B8" i="1" l="1"/>
  <c r="C8" i="1"/>
  <c r="G10" i="1"/>
  <c r="H8" i="1"/>
  <c r="H10" i="1" s="1"/>
  <c r="D7" i="1"/>
  <c r="D8" i="1" s="1"/>
  <c r="I8" i="1"/>
  <c r="I10" i="1" s="1"/>
  <c r="C10" i="1"/>
  <c r="E10" i="1"/>
  <c r="B10" i="1"/>
  <c r="F10" i="1"/>
  <c r="D10" i="1"/>
</calcChain>
</file>

<file path=xl/comments1.xml><?xml version="1.0" encoding="utf-8"?>
<comments xmlns="http://schemas.openxmlformats.org/spreadsheetml/2006/main">
  <authors>
    <author>hhel1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>2007-08: 18-24 år
2009- : 18-25 år</t>
        </r>
      </text>
    </comment>
  </commentList>
</comments>
</file>

<file path=xl/comments2.xml><?xml version="1.0" encoding="utf-8"?>
<comments xmlns="http://schemas.openxmlformats.org/spreadsheetml/2006/main">
  <authors>
    <author>hhel1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hhel1:</t>
        </r>
        <r>
          <rPr>
            <sz val="8"/>
            <color indexed="81"/>
            <rFont val="Tahoma"/>
            <family val="2"/>
          </rPr>
          <t xml:space="preserve">
Fel, ska vara 6017.
Andelen blir då 6,3%.</t>
        </r>
      </text>
    </comment>
  </commentList>
</comments>
</file>

<file path=xl/sharedStrings.xml><?xml version="1.0" encoding="utf-8"?>
<sst xmlns="http://schemas.openxmlformats.org/spreadsheetml/2006/main" count="88" uniqueCount="83">
  <si>
    <t>Timlöneförändring</t>
  </si>
  <si>
    <t>Lagstadgade arbetsgivaravgifter</t>
  </si>
  <si>
    <t>Semesterlöneskuld</t>
  </si>
  <si>
    <t>Summa lönekostnadsförändring</t>
  </si>
  <si>
    <t>Prisförändring förbrukning</t>
  </si>
  <si>
    <t>Vårdprisindex</t>
  </si>
  <si>
    <t>Landstingssektorns löneökningar enligt Konjunkturlönestatistiken (Medlingsinstitutet)</t>
  </si>
  <si>
    <t>Timlöneförändring från samma månad föregående år (procent)</t>
  </si>
  <si>
    <t>Arbetsgivaravgifter ungdomar</t>
  </si>
  <si>
    <t>Arbetsgivaravgifter övriga</t>
  </si>
  <si>
    <t>Ihopvägning av arbetsgivaravgifterna:</t>
  </si>
  <si>
    <t>Vikt av lönesumman 18-24 år</t>
  </si>
  <si>
    <t>Vikt av lönesumman 18-25 år</t>
  </si>
  <si>
    <t>Vikt av lönesumman 25-64 år</t>
  </si>
  <si>
    <t>Vikt av lönesumman 26-64 år</t>
  </si>
  <si>
    <t>Arbetsgivaravgift inkl ungdomar</t>
  </si>
  <si>
    <t>Effekt på lönekostnaderna, samtliga ändringar</t>
  </si>
  <si>
    <t>Externa löner (mdkr)</t>
  </si>
  <si>
    <t>Löner inkl arbetsgivaravgifter (mdkr)</t>
  </si>
  <si>
    <t>Upplupna semesterlöner (mdkr)</t>
  </si>
  <si>
    <t>Andel av lönesumman</t>
  </si>
  <si>
    <t>Källa: Räkenskapssammandragen</t>
  </si>
  <si>
    <t>Anm: På grund av att statistiken redovisas med nästan ett års eftersläpning</t>
  </si>
  <si>
    <t>2008 kv1</t>
  </si>
  <si>
    <t>2008 kv2</t>
  </si>
  <si>
    <t>2009 kv1</t>
  </si>
  <si>
    <t>2009 kv2</t>
  </si>
  <si>
    <t>2008 kv3</t>
  </si>
  <si>
    <t>2008 kv4</t>
  </si>
  <si>
    <t>2009 kv3</t>
  </si>
  <si>
    <t>2007 kv1</t>
  </si>
  <si>
    <t>2007 kv2</t>
  </si>
  <si>
    <t>2007 kv3</t>
  </si>
  <si>
    <t>2007 kv4</t>
  </si>
  <si>
    <t>2007 kv4 - 2008 kv3</t>
  </si>
  <si>
    <t>2008 kv4 - 2009 kv3</t>
  </si>
  <si>
    <t>2006 kv4</t>
  </si>
  <si>
    <t>2006 kv4 - 2007 kv3</t>
  </si>
  <si>
    <t>Prisindexar för insatsförbrukning enl Nationalräkenskaperna</t>
  </si>
  <si>
    <t>Källa: Nationalräkenskapernas kvartalsräkenskaper</t>
  </si>
  <si>
    <t>Medeltal:</t>
  </si>
  <si>
    <t>Vårdprisindex*</t>
  </si>
  <si>
    <t>* 80% lönekostnadsförändring och 20% prisförändring förbrukning</t>
  </si>
  <si>
    <t>2009 kv4</t>
  </si>
  <si>
    <t>2010 kv1</t>
  </si>
  <si>
    <t>2010 kv2</t>
  </si>
  <si>
    <t>2010 kv3</t>
  </si>
  <si>
    <t>2009 kv4 - 2010 kv3</t>
  </si>
  <si>
    <t>används semesterlöneskuldens andel 2007 för att beräkna effekten på lönekostnaderna 2008, osv.</t>
  </si>
  <si>
    <t>2011 kv2</t>
  </si>
  <si>
    <t>2011 kv3</t>
  </si>
  <si>
    <t>2010 kv4</t>
  </si>
  <si>
    <t>2011 kv1</t>
  </si>
  <si>
    <t>2011 kv4</t>
  </si>
  <si>
    <t>2010 kv4 - 2011 kv3</t>
  </si>
  <si>
    <t>2013 kv3</t>
  </si>
  <si>
    <t>2013 kv4</t>
  </si>
  <si>
    <t>2012 kv1</t>
  </si>
  <si>
    <t>2012 kv2</t>
  </si>
  <si>
    <t>2011 kv4 - 2012 kv3</t>
  </si>
  <si>
    <t>2012 kv4 - 2013 kv3</t>
  </si>
  <si>
    <t>2012 kv3</t>
  </si>
  <si>
    <t>2012 kv4</t>
  </si>
  <si>
    <t>2013 kv1</t>
  </si>
  <si>
    <t>2013 kv2</t>
  </si>
  <si>
    <t>exkl läkemedel</t>
  </si>
  <si>
    <t>prisx från NR</t>
  </si>
  <si>
    <t>2014 kv1</t>
  </si>
  <si>
    <t>2014 kv2</t>
  </si>
  <si>
    <t>2014 kv3</t>
  </si>
  <si>
    <t>2013 kv4 - 2014 kv3</t>
  </si>
  <si>
    <t>2014 kv4 - 2015 kv3</t>
  </si>
  <si>
    <t>2015 kv2</t>
  </si>
  <si>
    <t>2015 kv3</t>
  </si>
  <si>
    <t>2014 kv4</t>
  </si>
  <si>
    <t>2015 kv1</t>
  </si>
  <si>
    <t>2015 kv4 - 2016 kv3</t>
  </si>
  <si>
    <t>2015 kv4</t>
  </si>
  <si>
    <t>2016 kv1</t>
  </si>
  <si>
    <t>2016 kv2</t>
  </si>
  <si>
    <t>2016 kv3</t>
  </si>
  <si>
    <t>Fr.o.m 2011 används 6 % som fast vikt.</t>
  </si>
  <si>
    <t>Lagstadgade avgifter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</si>
</sst>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1D]mmm/yy;@"/>
    <numFmt numFmtId="166" formatCode="0.0%"/>
  </numFmts>
  <fonts count="1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164" fontId="0" fillId="0" borderId="0" xfId="0" applyNumberFormat="1"/>
    <xf numFmtId="2" fontId="5" fillId="0" borderId="0" xfId="0" applyNumberFormat="1" applyFont="1"/>
    <xf numFmtId="165" fontId="0" fillId="0" borderId="0" xfId="0" applyNumberFormat="1"/>
    <xf numFmtId="2" fontId="0" fillId="0" borderId="0" xfId="0" applyNumberFormat="1"/>
    <xf numFmtId="2" fontId="2" fillId="0" borderId="0" xfId="0" applyNumberFormat="1" applyFont="1" applyAlignment="1">
      <alignment horizontal="right" vertical="top"/>
    </xf>
    <xf numFmtId="0" fontId="7" fillId="0" borderId="0" xfId="0" applyFont="1"/>
    <xf numFmtId="10" fontId="1" fillId="0" borderId="0" xfId="1" applyNumberFormat="1"/>
    <xf numFmtId="2" fontId="2" fillId="0" borderId="0" xfId="0" applyNumberFormat="1" applyFont="1" applyBorder="1" applyAlignment="1">
      <alignment horizontal="right" vertical="top"/>
    </xf>
    <xf numFmtId="3" fontId="0" fillId="0" borderId="0" xfId="0" applyNumberFormat="1"/>
    <xf numFmtId="166" fontId="1" fillId="0" borderId="0" xfId="1" applyNumberFormat="1"/>
    <xf numFmtId="2" fontId="3" fillId="0" borderId="0" xfId="0" applyNumberFormat="1" applyFont="1" applyAlignment="1">
      <alignment horizontal="right" vertical="top"/>
    </xf>
    <xf numFmtId="166" fontId="9" fillId="0" borderId="4" xfId="1" applyNumberFormat="1" applyFont="1" applyBorder="1" applyAlignment="1">
      <alignment horizontal="right" vertical="top"/>
    </xf>
    <xf numFmtId="0" fontId="9" fillId="0" borderId="5" xfId="0" applyFont="1" applyBorder="1" applyAlignment="1">
      <alignment vertical="top"/>
    </xf>
    <xf numFmtId="0" fontId="10" fillId="0" borderId="0" xfId="0" applyFont="1"/>
    <xf numFmtId="10" fontId="0" fillId="0" borderId="0" xfId="1" applyNumberFormat="1" applyFont="1"/>
    <xf numFmtId="10" fontId="0" fillId="0" borderId="0" xfId="0" applyNumberFormat="1"/>
    <xf numFmtId="17" fontId="0" fillId="0" borderId="0" xfId="0" applyNumberFormat="1"/>
    <xf numFmtId="164" fontId="12" fillId="0" borderId="0" xfId="0" applyNumberFormat="1" applyFont="1"/>
    <xf numFmtId="0" fontId="1" fillId="0" borderId="0" xfId="0" applyFont="1"/>
    <xf numFmtId="166" fontId="0" fillId="0" borderId="0" xfId="0" applyNumberFormat="1"/>
    <xf numFmtId="0" fontId="13" fillId="0" borderId="0" xfId="0" applyFont="1"/>
  </cellXfs>
  <cellStyles count="3">
    <cellStyle name="%" xfId="2"/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Layout" zoomScaleNormal="100" workbookViewId="0">
      <selection activeCell="A2" sqref="A2"/>
    </sheetView>
  </sheetViews>
  <sheetFormatPr defaultColWidth="9.140625" defaultRowHeight="12.75" x14ac:dyDescent="0.2"/>
  <cols>
    <col min="1" max="1" width="31.140625" style="1" customWidth="1"/>
    <col min="2" max="16384" width="9.140625" style="1"/>
  </cols>
  <sheetData>
    <row r="1" spans="1:11" ht="18" x14ac:dyDescent="0.25">
      <c r="A1" s="2" t="s">
        <v>5</v>
      </c>
    </row>
    <row r="3" spans="1:11" ht="13.5" thickBot="1" x14ac:dyDescent="0.25"/>
    <row r="4" spans="1:11" ht="13.5" thickBot="1" x14ac:dyDescent="0.25">
      <c r="A4" s="3"/>
      <c r="B4" s="4">
        <v>2007</v>
      </c>
      <c r="C4" s="4">
        <v>2008</v>
      </c>
      <c r="D4" s="4">
        <v>2009</v>
      </c>
      <c r="E4" s="4">
        <v>2010</v>
      </c>
      <c r="F4" s="4">
        <v>2011</v>
      </c>
      <c r="G4" s="4">
        <v>2012</v>
      </c>
      <c r="H4" s="4">
        <v>2013</v>
      </c>
      <c r="I4" s="4">
        <v>2014</v>
      </c>
      <c r="J4" s="4">
        <v>2015</v>
      </c>
      <c r="K4" s="4">
        <v>2016</v>
      </c>
    </row>
    <row r="5" spans="1:11" x14ac:dyDescent="0.2">
      <c r="A5" s="5" t="s">
        <v>0</v>
      </c>
      <c r="B5" s="11">
        <f>+Timlöner!C15</f>
        <v>3.0833333333333335</v>
      </c>
      <c r="C5" s="11">
        <f>+Timlöner!C27</f>
        <v>4.38</v>
      </c>
      <c r="D5" s="14">
        <f>+Timlöner!C39</f>
        <v>4.1416666666666666</v>
      </c>
      <c r="E5" s="14">
        <f>+Timlöner!E51</f>
        <v>2.8208333333333329</v>
      </c>
      <c r="F5" s="14">
        <f>+Timlöner!G63</f>
        <v>2.2758333333333334</v>
      </c>
      <c r="G5" s="14">
        <f>+Timlöner!I75</f>
        <v>1.7350000000000001</v>
      </c>
      <c r="H5" s="14">
        <f>+Timlöner!K87</f>
        <v>2.2233333333333336</v>
      </c>
      <c r="I5" s="14">
        <f>+Timlöner!M99</f>
        <v>2.8275000000000001</v>
      </c>
      <c r="J5" s="14">
        <f>+Timlöner!O111</f>
        <v>2.5274999999999999</v>
      </c>
      <c r="K5" s="14">
        <f>+Timlöner!Q123</f>
        <v>2.0845666666666665</v>
      </c>
    </row>
    <row r="6" spans="1:11" x14ac:dyDescent="0.2">
      <c r="A6" s="5" t="s">
        <v>1</v>
      </c>
      <c r="B6" s="11">
        <f>+'Lagstiftade avgifter'!D15</f>
        <v>2.2154520713635328E-2</v>
      </c>
      <c r="C6" s="11">
        <f>+'Lagstiftade avgifter'!E15</f>
        <v>-0.10778833652108633</v>
      </c>
      <c r="D6" s="14">
        <f>+'Lagstiftade avgifter'!F15</f>
        <v>-0.94945177261454017</v>
      </c>
      <c r="E6" s="14">
        <f>+'Lagstiftade avgifter'!G15</f>
        <v>0</v>
      </c>
      <c r="F6" s="14">
        <f>+'Lagstiftade avgifter'!H15</f>
        <v>0</v>
      </c>
      <c r="G6" s="14">
        <f>+'Lagstiftade avgifter'!I15</f>
        <v>0</v>
      </c>
      <c r="H6" s="14">
        <f>+'Lagstiftade avgifter'!J15</f>
        <v>0</v>
      </c>
      <c r="I6" s="14">
        <f>+'Lagstiftade avgifter'!K15</f>
        <v>0</v>
      </c>
      <c r="J6" s="14">
        <f>+'Lagstiftade avgifter'!L15</f>
        <v>0.10122684376947522</v>
      </c>
      <c r="K6" s="14">
        <f>+'Lagstiftade avgifter'!M15</f>
        <v>0.22620643158322018</v>
      </c>
    </row>
    <row r="7" spans="1:11" x14ac:dyDescent="0.2">
      <c r="A7" s="5" t="s">
        <v>2</v>
      </c>
      <c r="B7" s="11">
        <f>+B5*Semesterlöneskuld!B8</f>
        <v>0.20525459513609043</v>
      </c>
      <c r="C7" s="11">
        <f>+C5*Semesterlöneskuld!C8</f>
        <v>0.27594000000000002</v>
      </c>
      <c r="D7" s="11">
        <f>+D5*Semesterlöneskuld!D8</f>
        <v>0.24258678107217044</v>
      </c>
      <c r="E7" s="11">
        <f>+E5*Semesterlöneskuld!E8</f>
        <v>0.16775788888968618</v>
      </c>
      <c r="F7" s="11">
        <f>+F5*Semesterlöneskuld!F8</f>
        <v>0.14241106835791975</v>
      </c>
      <c r="G7" s="11">
        <f>+G5*Semesterlöneskuld!G8</f>
        <v>0.1041</v>
      </c>
      <c r="H7" s="11">
        <f>+H5*Semesterlöneskuld!H8</f>
        <v>0.13340000000000002</v>
      </c>
      <c r="I7" s="11">
        <f>+I5*Semesterlöneskuld!I8</f>
        <v>0.16965</v>
      </c>
      <c r="J7" s="11">
        <f>+J5*Semesterlöneskuld!K8</f>
        <v>0.15164999999999998</v>
      </c>
      <c r="K7" s="11">
        <f>+K5*Semesterlöneskuld!M8</f>
        <v>0.12507399999999999</v>
      </c>
    </row>
    <row r="8" spans="1:11" x14ac:dyDescent="0.2">
      <c r="A8" s="6" t="s">
        <v>3</v>
      </c>
      <c r="B8" s="17">
        <f t="shared" ref="B8:G8" si="0">SUM(B5:B7)</f>
        <v>3.310742449183059</v>
      </c>
      <c r="C8" s="17">
        <f t="shared" si="0"/>
        <v>4.5481516634789134</v>
      </c>
      <c r="D8" s="17">
        <f t="shared" si="0"/>
        <v>3.4348016751242967</v>
      </c>
      <c r="E8" s="17">
        <f t="shared" si="0"/>
        <v>2.9885912222230191</v>
      </c>
      <c r="F8" s="17">
        <f t="shared" si="0"/>
        <v>2.4182444016912532</v>
      </c>
      <c r="G8" s="17">
        <f t="shared" si="0"/>
        <v>1.8391000000000002</v>
      </c>
      <c r="H8" s="17">
        <f>SUM(H5:H7)</f>
        <v>2.3567333333333336</v>
      </c>
      <c r="I8" s="17">
        <f>SUM(I5:I7)</f>
        <v>2.99715</v>
      </c>
      <c r="J8" s="17">
        <f>SUM(J5:J7)</f>
        <v>2.7803768437694751</v>
      </c>
      <c r="K8" s="17">
        <f>SUM(K5:K7)</f>
        <v>2.4358470982498868</v>
      </c>
    </row>
    <row r="9" spans="1:11" x14ac:dyDescent="0.2">
      <c r="A9" s="6" t="s">
        <v>4</v>
      </c>
      <c r="B9" s="17">
        <f>+'Pris förbrukning'!B48-100</f>
        <v>1.4224999999999994</v>
      </c>
      <c r="C9" s="17">
        <f>+'Pris förbrukning'!B49-100</f>
        <v>2.8300000000000125</v>
      </c>
      <c r="D9" s="17">
        <f>+'Pris förbrukning'!B50-100</f>
        <v>3.4775000000000063</v>
      </c>
      <c r="E9" s="17">
        <f>+'Pris förbrukning'!B51-100</f>
        <v>0.84700307137684661</v>
      </c>
      <c r="F9" s="17">
        <f>+'Pris förbrukning'!C52-100</f>
        <v>1.2750000000000057</v>
      </c>
      <c r="G9" s="17">
        <f>+'Pris förbrukning'!D53-100</f>
        <v>1.5524999999999949</v>
      </c>
      <c r="H9" s="17">
        <f>+'Pris förbrukning'!E54-100</f>
        <v>0.56649869786890861</v>
      </c>
      <c r="I9" s="17">
        <f>+'Pris förbrukning'!F55-100</f>
        <v>1.3701176433255142</v>
      </c>
      <c r="J9" s="17">
        <f>+'Pris förbrukning'!G56-100</f>
        <v>1.3024999999999949</v>
      </c>
      <c r="K9" s="17">
        <f>+'Pris förbrukning'!H57-100</f>
        <v>1.0133749636505485</v>
      </c>
    </row>
    <row r="10" spans="1:11" ht="16.5" thickBot="1" x14ac:dyDescent="0.25">
      <c r="A10" s="19" t="s">
        <v>41</v>
      </c>
      <c r="B10" s="18">
        <f t="shared" ref="B10:G10" si="1">((0.8*B8)+(0.2*B9))/100</f>
        <v>2.9330939593464476E-2</v>
      </c>
      <c r="C10" s="18">
        <f t="shared" si="1"/>
        <v>4.2045213307831342E-2</v>
      </c>
      <c r="D10" s="18">
        <f t="shared" si="1"/>
        <v>3.4433413400994393E-2</v>
      </c>
      <c r="E10" s="18">
        <f t="shared" si="1"/>
        <v>2.5602735920537845E-2</v>
      </c>
      <c r="F10" s="18">
        <f t="shared" si="1"/>
        <v>2.1895955213530036E-2</v>
      </c>
      <c r="G10" s="18">
        <f t="shared" si="1"/>
        <v>1.7817799999999991E-2</v>
      </c>
      <c r="H10" s="18">
        <f>((0.8*H8)+(0.2*H9))/100</f>
        <v>1.9986864062404488E-2</v>
      </c>
      <c r="I10" s="18">
        <f>((0.8*I8)+(0.2*I9))/100</f>
        <v>2.671743528665103E-2</v>
      </c>
      <c r="J10" s="18">
        <f>((0.8*J8)+(0.2*J9))/100</f>
        <v>2.4848014750155793E-2</v>
      </c>
      <c r="K10" s="18">
        <f>((0.8*K8)+(0.2*K9))/100</f>
        <v>2.1513526713300191E-2</v>
      </c>
    </row>
    <row r="13" spans="1:11" x14ac:dyDescent="0.2">
      <c r="A13" s="1" t="s">
        <v>42</v>
      </c>
    </row>
  </sheetData>
  <phoneticPr fontId="0" type="noConversion"/>
  <pageMargins left="0.59055118110236227" right="0.59055118110236227" top="0.59055118110236227" bottom="0.59055118110236227" header="0.29527559055118113" footer="0.29527559055118113"/>
  <pageSetup paperSize="9" orientation="landscape" r:id="rId1"/>
  <headerFooter alignWithMargins="0">
    <oddHeader>&amp;C2016-12-12&amp;R&amp;A</oddHeader>
    <oddFooter>&amp;L&amp;F&amp;C&amp;P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view="pageLayout" zoomScaleNormal="100" workbookViewId="0">
      <selection activeCell="A2" sqref="A2"/>
    </sheetView>
  </sheetViews>
  <sheetFormatPr defaultRowHeight="12.75" x14ac:dyDescent="0.2"/>
  <sheetData>
    <row r="1" spans="1:4" ht="15.75" x14ac:dyDescent="0.25">
      <c r="A1" s="27" t="s">
        <v>6</v>
      </c>
    </row>
    <row r="3" spans="1:4" x14ac:dyDescent="0.2">
      <c r="B3" t="s">
        <v>7</v>
      </c>
    </row>
    <row r="4" spans="1:4" x14ac:dyDescent="0.2">
      <c r="A4" s="9">
        <v>38991</v>
      </c>
      <c r="B4" s="8">
        <v>2.62</v>
      </c>
      <c r="D4" s="7"/>
    </row>
    <row r="5" spans="1:4" x14ac:dyDescent="0.2">
      <c r="A5" s="9">
        <v>39022</v>
      </c>
      <c r="B5" s="8">
        <v>2.52</v>
      </c>
      <c r="D5" s="7"/>
    </row>
    <row r="6" spans="1:4" x14ac:dyDescent="0.2">
      <c r="A6" s="9">
        <v>39052</v>
      </c>
      <c r="B6" s="8">
        <v>2.66</v>
      </c>
      <c r="D6" s="7"/>
    </row>
    <row r="7" spans="1:4" x14ac:dyDescent="0.2">
      <c r="A7" s="9">
        <v>39083</v>
      </c>
      <c r="B7" s="8">
        <v>2.71</v>
      </c>
      <c r="D7" s="7"/>
    </row>
    <row r="8" spans="1:4" x14ac:dyDescent="0.2">
      <c r="A8" s="9">
        <v>39114</v>
      </c>
      <c r="B8" s="8">
        <v>2.77</v>
      </c>
      <c r="D8" s="7"/>
    </row>
    <row r="9" spans="1:4" x14ac:dyDescent="0.2">
      <c r="A9" s="9">
        <v>39142</v>
      </c>
      <c r="B9" s="8">
        <v>2.78</v>
      </c>
      <c r="D9" s="7"/>
    </row>
    <row r="10" spans="1:4" x14ac:dyDescent="0.2">
      <c r="A10" s="9">
        <v>39173</v>
      </c>
      <c r="B10" s="8">
        <v>3.58</v>
      </c>
      <c r="D10" s="7"/>
    </row>
    <row r="11" spans="1:4" x14ac:dyDescent="0.2">
      <c r="A11" s="9">
        <v>39203</v>
      </c>
      <c r="B11" s="8">
        <v>3.52</v>
      </c>
      <c r="D11" s="7"/>
    </row>
    <row r="12" spans="1:4" x14ac:dyDescent="0.2">
      <c r="A12" s="9">
        <v>39234</v>
      </c>
      <c r="B12" s="8">
        <v>3.43</v>
      </c>
      <c r="D12" s="7"/>
    </row>
    <row r="13" spans="1:4" x14ac:dyDescent="0.2">
      <c r="A13" s="9">
        <v>39264</v>
      </c>
      <c r="B13" s="8">
        <v>3.39</v>
      </c>
      <c r="D13" s="7"/>
    </row>
    <row r="14" spans="1:4" x14ac:dyDescent="0.2">
      <c r="A14" s="9">
        <v>39295</v>
      </c>
      <c r="B14" s="8">
        <v>3.4</v>
      </c>
      <c r="D14" s="7"/>
    </row>
    <row r="15" spans="1:4" x14ac:dyDescent="0.2">
      <c r="A15" s="9">
        <v>39326</v>
      </c>
      <c r="B15" s="8">
        <v>3.62</v>
      </c>
      <c r="C15" s="10">
        <f>AVERAGE(B4:B15)</f>
        <v>3.0833333333333335</v>
      </c>
      <c r="D15" s="7"/>
    </row>
    <row r="16" spans="1:4" x14ac:dyDescent="0.2">
      <c r="A16" s="9">
        <v>39356</v>
      </c>
      <c r="B16" s="8">
        <v>4.01</v>
      </c>
      <c r="D16" s="7"/>
    </row>
    <row r="17" spans="1:12" x14ac:dyDescent="0.2">
      <c r="A17" s="9">
        <v>39387</v>
      </c>
      <c r="B17" s="8">
        <v>4.01</v>
      </c>
      <c r="D17" s="7"/>
    </row>
    <row r="18" spans="1:12" x14ac:dyDescent="0.2">
      <c r="A18" s="9">
        <v>39417</v>
      </c>
      <c r="B18" s="8">
        <v>3.88</v>
      </c>
      <c r="D18" s="7"/>
    </row>
    <row r="19" spans="1:12" x14ac:dyDescent="0.2">
      <c r="A19" s="9">
        <v>39448</v>
      </c>
      <c r="B19" s="8">
        <v>5.01</v>
      </c>
      <c r="D19" s="7"/>
    </row>
    <row r="20" spans="1:12" x14ac:dyDescent="0.2">
      <c r="A20" s="9">
        <v>39479</v>
      </c>
      <c r="B20" s="8">
        <v>4.91</v>
      </c>
      <c r="D20" s="7"/>
    </row>
    <row r="21" spans="1:12" x14ac:dyDescent="0.2">
      <c r="A21" s="9">
        <v>39508</v>
      </c>
      <c r="B21" s="8">
        <v>4.93</v>
      </c>
      <c r="D21" s="7"/>
    </row>
    <row r="22" spans="1:12" x14ac:dyDescent="0.2">
      <c r="A22" s="9">
        <v>39539</v>
      </c>
      <c r="B22" s="8">
        <v>3.88</v>
      </c>
      <c r="D22" s="7"/>
    </row>
    <row r="23" spans="1:12" x14ac:dyDescent="0.2">
      <c r="A23" s="9">
        <v>39569</v>
      </c>
      <c r="B23" s="8">
        <v>3.94</v>
      </c>
      <c r="D23" s="7"/>
    </row>
    <row r="24" spans="1:12" x14ac:dyDescent="0.2">
      <c r="A24" s="9">
        <v>39600</v>
      </c>
      <c r="B24" s="8">
        <v>4.45</v>
      </c>
      <c r="D24" s="7"/>
    </row>
    <row r="25" spans="1:12" x14ac:dyDescent="0.2">
      <c r="A25" s="9">
        <v>39630</v>
      </c>
      <c r="B25" s="8">
        <v>4.5999999999999996</v>
      </c>
      <c r="D25" s="7"/>
    </row>
    <row r="26" spans="1:12" x14ac:dyDescent="0.2">
      <c r="A26" s="9">
        <v>39661</v>
      </c>
      <c r="B26" s="8">
        <v>4.5199999999999996</v>
      </c>
      <c r="D26" s="7"/>
    </row>
    <row r="27" spans="1:12" x14ac:dyDescent="0.2">
      <c r="A27" s="9">
        <v>39692</v>
      </c>
      <c r="B27" s="8">
        <v>4.42</v>
      </c>
      <c r="C27" s="10">
        <f>AVERAGE(B16:B27)</f>
        <v>4.38</v>
      </c>
      <c r="D27" s="7"/>
    </row>
    <row r="28" spans="1:12" x14ac:dyDescent="0.2">
      <c r="A28" s="9">
        <v>39722</v>
      </c>
      <c r="B28" s="8">
        <v>4.25</v>
      </c>
      <c r="D28" s="8">
        <v>4.3</v>
      </c>
    </row>
    <row r="29" spans="1:12" x14ac:dyDescent="0.2">
      <c r="A29" s="9">
        <v>39753</v>
      </c>
      <c r="B29" s="8">
        <v>4.71</v>
      </c>
      <c r="D29" s="8">
        <v>4.7699999999999996</v>
      </c>
    </row>
    <row r="30" spans="1:12" x14ac:dyDescent="0.2">
      <c r="A30" s="9">
        <v>39783</v>
      </c>
      <c r="B30" s="8">
        <v>4.82</v>
      </c>
      <c r="D30" s="8">
        <v>4.88</v>
      </c>
    </row>
    <row r="31" spans="1:12" x14ac:dyDescent="0.2">
      <c r="A31" s="9">
        <v>39814</v>
      </c>
      <c r="B31" s="8">
        <v>3.73</v>
      </c>
      <c r="D31" s="8">
        <v>3.76</v>
      </c>
      <c r="F31">
        <v>3.76</v>
      </c>
      <c r="H31" s="10">
        <v>3.76</v>
      </c>
      <c r="J31" s="10">
        <v>3.76</v>
      </c>
      <c r="L31" s="10">
        <f t="shared" ref="L31:L77" si="0">+J31</f>
        <v>3.76</v>
      </c>
    </row>
    <row r="32" spans="1:12" x14ac:dyDescent="0.2">
      <c r="A32" s="9">
        <v>39845</v>
      </c>
      <c r="B32" s="8">
        <v>4.04</v>
      </c>
      <c r="D32" s="8">
        <v>4.07</v>
      </c>
      <c r="F32">
        <v>4.07</v>
      </c>
      <c r="H32" s="10">
        <v>4.07</v>
      </c>
      <c r="J32" s="10">
        <v>4.07</v>
      </c>
      <c r="L32" s="10">
        <f t="shared" si="0"/>
        <v>4.07</v>
      </c>
    </row>
    <row r="33" spans="1:12" x14ac:dyDescent="0.2">
      <c r="A33" s="9">
        <v>39873</v>
      </c>
      <c r="B33" s="8">
        <v>3.98</v>
      </c>
      <c r="D33" s="8">
        <v>4.01</v>
      </c>
      <c r="F33">
        <v>4.01</v>
      </c>
      <c r="H33" s="10">
        <v>4.01</v>
      </c>
      <c r="J33" s="10">
        <v>4.01</v>
      </c>
      <c r="L33" s="10">
        <f t="shared" si="0"/>
        <v>4.01</v>
      </c>
    </row>
    <row r="34" spans="1:12" x14ac:dyDescent="0.2">
      <c r="A34" s="9">
        <v>39904</v>
      </c>
      <c r="B34" s="8">
        <v>4.26</v>
      </c>
      <c r="D34" s="8">
        <v>4.79</v>
      </c>
      <c r="F34">
        <v>4.79</v>
      </c>
      <c r="H34" s="10">
        <v>4.79</v>
      </c>
      <c r="J34" s="10">
        <v>4.79</v>
      </c>
      <c r="L34" s="10">
        <f t="shared" si="0"/>
        <v>4.79</v>
      </c>
    </row>
    <row r="35" spans="1:12" x14ac:dyDescent="0.2">
      <c r="A35" s="9">
        <v>39934</v>
      </c>
      <c r="B35" s="8">
        <v>4.2300000000000004</v>
      </c>
      <c r="D35" s="8">
        <v>4.76</v>
      </c>
      <c r="F35">
        <v>4.76</v>
      </c>
      <c r="H35" s="10">
        <v>4.76</v>
      </c>
      <c r="J35" s="10">
        <v>4.76</v>
      </c>
      <c r="L35" s="10">
        <f t="shared" si="0"/>
        <v>4.76</v>
      </c>
    </row>
    <row r="36" spans="1:12" x14ac:dyDescent="0.2">
      <c r="A36" s="9">
        <v>39965</v>
      </c>
      <c r="B36" s="8">
        <v>3.89</v>
      </c>
      <c r="D36" s="8">
        <v>4.41</v>
      </c>
      <c r="F36">
        <v>4.41</v>
      </c>
      <c r="H36" s="10">
        <v>4.41</v>
      </c>
      <c r="J36" s="10">
        <v>4.41</v>
      </c>
      <c r="L36" s="10">
        <f t="shared" si="0"/>
        <v>4.41</v>
      </c>
    </row>
    <row r="37" spans="1:12" x14ac:dyDescent="0.2">
      <c r="A37" s="9">
        <v>39995</v>
      </c>
      <c r="B37" s="8">
        <v>3.84</v>
      </c>
      <c r="D37" s="8">
        <v>4.3600000000000003</v>
      </c>
      <c r="F37">
        <v>4.3600000000000003</v>
      </c>
      <c r="H37" s="10">
        <v>4.3600000000000003</v>
      </c>
      <c r="J37" s="10">
        <v>4.3600000000000003</v>
      </c>
      <c r="L37" s="10">
        <f t="shared" si="0"/>
        <v>4.3600000000000003</v>
      </c>
    </row>
    <row r="38" spans="1:12" x14ac:dyDescent="0.2">
      <c r="A38" s="9">
        <v>40026</v>
      </c>
      <c r="B38" s="8">
        <v>3.97</v>
      </c>
      <c r="D38" s="8">
        <v>4.5</v>
      </c>
      <c r="F38">
        <v>4.5</v>
      </c>
      <c r="H38" s="10">
        <v>4.5</v>
      </c>
      <c r="J38" s="10">
        <v>4.5</v>
      </c>
      <c r="L38" s="10">
        <f t="shared" si="0"/>
        <v>4.5</v>
      </c>
    </row>
    <row r="39" spans="1:12" x14ac:dyDescent="0.2">
      <c r="A39" s="9">
        <v>40057</v>
      </c>
      <c r="B39" s="8">
        <v>3.98</v>
      </c>
      <c r="C39" s="10">
        <f>AVERAGE(B28:B39)</f>
        <v>4.1416666666666666</v>
      </c>
      <c r="D39" s="8">
        <v>4.5199999999999996</v>
      </c>
      <c r="E39" s="10">
        <f>AVERAGE(D28:D39)</f>
        <v>4.4274999999999993</v>
      </c>
      <c r="F39">
        <v>4.5199999999999996</v>
      </c>
      <c r="H39" s="10">
        <v>4.5199999999999996</v>
      </c>
      <c r="J39" s="10">
        <v>4.5199999999999996</v>
      </c>
      <c r="L39" s="10">
        <f t="shared" si="0"/>
        <v>4.5199999999999996</v>
      </c>
    </row>
    <row r="40" spans="1:12" x14ac:dyDescent="0.2">
      <c r="A40" s="9">
        <v>40087</v>
      </c>
      <c r="D40" s="8">
        <v>4.42</v>
      </c>
      <c r="F40">
        <v>4.42</v>
      </c>
      <c r="H40" s="10">
        <v>4.42</v>
      </c>
      <c r="J40" s="10">
        <v>4.42</v>
      </c>
      <c r="L40" s="10">
        <f t="shared" si="0"/>
        <v>4.42</v>
      </c>
    </row>
    <row r="41" spans="1:12" x14ac:dyDescent="0.2">
      <c r="A41" s="9">
        <v>40118</v>
      </c>
      <c r="D41" s="8">
        <v>3.85</v>
      </c>
      <c r="F41">
        <v>3.85</v>
      </c>
      <c r="H41" s="10">
        <v>3.85</v>
      </c>
      <c r="J41" s="10">
        <v>3.85</v>
      </c>
      <c r="L41" s="10">
        <f t="shared" si="0"/>
        <v>3.85</v>
      </c>
    </row>
    <row r="42" spans="1:12" x14ac:dyDescent="0.2">
      <c r="A42" s="9">
        <v>40148</v>
      </c>
      <c r="D42" s="8">
        <v>3.79</v>
      </c>
      <c r="F42">
        <v>3.79</v>
      </c>
      <c r="H42" s="10">
        <v>3.79</v>
      </c>
      <c r="J42" s="10">
        <v>3.79</v>
      </c>
      <c r="L42" s="10">
        <f t="shared" si="0"/>
        <v>3.79</v>
      </c>
    </row>
    <row r="43" spans="1:12" x14ac:dyDescent="0.2">
      <c r="A43" s="9">
        <v>40179</v>
      </c>
      <c r="D43" s="8">
        <v>4.13</v>
      </c>
      <c r="F43">
        <v>4.13</v>
      </c>
      <c r="H43" s="10">
        <v>4.13</v>
      </c>
      <c r="J43" s="10">
        <v>4.13</v>
      </c>
      <c r="L43" s="10">
        <f t="shared" si="0"/>
        <v>4.13</v>
      </c>
    </row>
    <row r="44" spans="1:12" x14ac:dyDescent="0.2">
      <c r="A44" s="9">
        <v>40210</v>
      </c>
      <c r="D44" s="8">
        <v>3.9</v>
      </c>
      <c r="F44">
        <v>3.91</v>
      </c>
      <c r="H44" s="10">
        <v>3.91</v>
      </c>
      <c r="J44" s="10">
        <v>3.91</v>
      </c>
      <c r="L44" s="10">
        <f t="shared" si="0"/>
        <v>3.91</v>
      </c>
    </row>
    <row r="45" spans="1:12" x14ac:dyDescent="0.2">
      <c r="A45" s="9">
        <v>40238</v>
      </c>
      <c r="D45" s="8">
        <v>3.9</v>
      </c>
      <c r="F45">
        <v>3.91</v>
      </c>
      <c r="H45" s="10">
        <v>3.91</v>
      </c>
      <c r="J45" s="10">
        <v>3.91</v>
      </c>
      <c r="L45" s="10">
        <f t="shared" si="0"/>
        <v>3.91</v>
      </c>
    </row>
    <row r="46" spans="1:12" x14ac:dyDescent="0.2">
      <c r="A46" s="9">
        <v>40269</v>
      </c>
      <c r="D46" s="8">
        <v>1.82</v>
      </c>
      <c r="F46">
        <v>3.19</v>
      </c>
      <c r="H46" s="10">
        <v>3.19</v>
      </c>
      <c r="J46" s="10">
        <v>3.19</v>
      </c>
      <c r="L46" s="10">
        <f t="shared" si="0"/>
        <v>3.19</v>
      </c>
    </row>
    <row r="47" spans="1:12" x14ac:dyDescent="0.2">
      <c r="A47" s="9">
        <v>40299</v>
      </c>
      <c r="D47" s="8">
        <v>1.83</v>
      </c>
      <c r="F47">
        <v>3.2</v>
      </c>
      <c r="H47" s="10">
        <v>3.2</v>
      </c>
      <c r="J47" s="10">
        <v>3.2</v>
      </c>
      <c r="L47" s="10">
        <f t="shared" si="0"/>
        <v>3.2</v>
      </c>
    </row>
    <row r="48" spans="1:12" x14ac:dyDescent="0.2">
      <c r="A48" s="9">
        <v>40330</v>
      </c>
      <c r="D48" s="8">
        <v>1.65</v>
      </c>
      <c r="F48">
        <v>3.01</v>
      </c>
      <c r="H48" s="10">
        <v>3.01</v>
      </c>
      <c r="J48" s="10">
        <v>3.01</v>
      </c>
      <c r="L48" s="10">
        <f t="shared" si="0"/>
        <v>3.01</v>
      </c>
    </row>
    <row r="49" spans="1:12" x14ac:dyDescent="0.2">
      <c r="A49" s="9">
        <v>40360</v>
      </c>
      <c r="D49" s="8">
        <v>1.52</v>
      </c>
      <c r="F49">
        <v>2.89</v>
      </c>
      <c r="H49" s="10">
        <v>2.89</v>
      </c>
      <c r="J49" s="10">
        <v>2.89</v>
      </c>
      <c r="L49" s="10">
        <f t="shared" si="0"/>
        <v>2.89</v>
      </c>
    </row>
    <row r="50" spans="1:12" x14ac:dyDescent="0.2">
      <c r="A50" s="9">
        <v>40391</v>
      </c>
      <c r="D50" s="8">
        <v>1.54</v>
      </c>
      <c r="F50">
        <v>2.94</v>
      </c>
      <c r="H50" s="10">
        <v>2.94</v>
      </c>
      <c r="J50" s="10">
        <v>2.94</v>
      </c>
      <c r="L50" s="10">
        <f t="shared" si="0"/>
        <v>2.94</v>
      </c>
    </row>
    <row r="51" spans="1:12" x14ac:dyDescent="0.2">
      <c r="A51" s="9">
        <v>40422</v>
      </c>
      <c r="D51" s="8">
        <v>1.5</v>
      </c>
      <c r="E51" s="10">
        <f>AVERAGE(D40:D51)</f>
        <v>2.8208333333333329</v>
      </c>
      <c r="F51">
        <v>2.83</v>
      </c>
      <c r="G51" s="10">
        <f>AVERAGE(F40:F51)</f>
        <v>3.5058333333333329</v>
      </c>
      <c r="H51" s="10">
        <v>2.83</v>
      </c>
      <c r="I51" s="10">
        <f>AVERAGE(H40:H51)</f>
        <v>3.5058333333333329</v>
      </c>
      <c r="J51" s="10">
        <v>2.83</v>
      </c>
      <c r="L51" s="10">
        <f t="shared" si="0"/>
        <v>2.83</v>
      </c>
    </row>
    <row r="52" spans="1:12" x14ac:dyDescent="0.2">
      <c r="A52" s="9">
        <v>40452</v>
      </c>
      <c r="F52">
        <v>2.69</v>
      </c>
      <c r="H52" s="10">
        <v>2.69</v>
      </c>
      <c r="J52" s="10">
        <v>2.69</v>
      </c>
      <c r="L52" s="10">
        <f t="shared" si="0"/>
        <v>2.69</v>
      </c>
    </row>
    <row r="53" spans="1:12" x14ac:dyDescent="0.2">
      <c r="A53" s="9">
        <v>40483</v>
      </c>
      <c r="F53">
        <v>2.81</v>
      </c>
      <c r="H53" s="10">
        <v>2.81</v>
      </c>
      <c r="J53" s="10">
        <v>2.81</v>
      </c>
      <c r="L53" s="10">
        <f t="shared" si="0"/>
        <v>2.81</v>
      </c>
    </row>
    <row r="54" spans="1:12" x14ac:dyDescent="0.2">
      <c r="A54" s="9">
        <v>40513</v>
      </c>
      <c r="F54">
        <v>2.75</v>
      </c>
      <c r="H54" s="10">
        <v>2.75</v>
      </c>
      <c r="J54" s="10">
        <v>2.75</v>
      </c>
      <c r="L54" s="10">
        <f t="shared" si="0"/>
        <v>2.75</v>
      </c>
    </row>
    <row r="55" spans="1:12" x14ac:dyDescent="0.2">
      <c r="A55" s="9">
        <v>40544</v>
      </c>
      <c r="F55">
        <v>2.72</v>
      </c>
      <c r="H55" s="10">
        <v>2.72</v>
      </c>
      <c r="J55" s="10">
        <v>2.72</v>
      </c>
      <c r="L55" s="10">
        <f t="shared" si="0"/>
        <v>2.72</v>
      </c>
    </row>
    <row r="56" spans="1:12" x14ac:dyDescent="0.2">
      <c r="A56" s="9">
        <v>40575</v>
      </c>
      <c r="F56">
        <v>2.73</v>
      </c>
      <c r="H56" s="10">
        <v>2.74</v>
      </c>
      <c r="J56" s="10">
        <v>2.74</v>
      </c>
      <c r="L56" s="10">
        <f t="shared" si="0"/>
        <v>2.74</v>
      </c>
    </row>
    <row r="57" spans="1:12" x14ac:dyDescent="0.2">
      <c r="A57" s="9">
        <v>40603</v>
      </c>
      <c r="F57">
        <v>2.67</v>
      </c>
      <c r="H57" s="10">
        <v>2.68</v>
      </c>
      <c r="J57" s="10">
        <v>2.68</v>
      </c>
      <c r="L57" s="10">
        <f t="shared" si="0"/>
        <v>2.68</v>
      </c>
    </row>
    <row r="58" spans="1:12" x14ac:dyDescent="0.2">
      <c r="A58" s="9">
        <v>40634</v>
      </c>
      <c r="F58">
        <v>1.92</v>
      </c>
      <c r="H58" s="10">
        <v>2.6</v>
      </c>
      <c r="J58" s="10">
        <v>2.6</v>
      </c>
      <c r="L58" s="10">
        <f t="shared" si="0"/>
        <v>2.6</v>
      </c>
    </row>
    <row r="59" spans="1:12" x14ac:dyDescent="0.2">
      <c r="A59" s="9">
        <v>40664</v>
      </c>
      <c r="F59">
        <v>1.87</v>
      </c>
      <c r="H59" s="10">
        <v>2.54</v>
      </c>
      <c r="J59" s="10">
        <v>2.54</v>
      </c>
      <c r="L59" s="10">
        <f t="shared" si="0"/>
        <v>2.54</v>
      </c>
    </row>
    <row r="60" spans="1:12" x14ac:dyDescent="0.2">
      <c r="A60" s="9">
        <v>40695</v>
      </c>
      <c r="F60">
        <v>1.81</v>
      </c>
      <c r="H60" s="10">
        <v>2.48</v>
      </c>
      <c r="J60" s="10">
        <v>2.48</v>
      </c>
      <c r="L60" s="10">
        <f t="shared" si="0"/>
        <v>2.48</v>
      </c>
    </row>
    <row r="61" spans="1:12" x14ac:dyDescent="0.2">
      <c r="A61" s="9">
        <v>40725</v>
      </c>
      <c r="F61">
        <v>1.82</v>
      </c>
      <c r="H61" s="10">
        <v>2.5</v>
      </c>
      <c r="J61" s="10">
        <v>2.5</v>
      </c>
      <c r="L61" s="10">
        <f t="shared" si="0"/>
        <v>2.5</v>
      </c>
    </row>
    <row r="62" spans="1:12" x14ac:dyDescent="0.2">
      <c r="A62" s="9">
        <v>40756</v>
      </c>
      <c r="F62">
        <v>1.85</v>
      </c>
      <c r="H62" s="10">
        <v>2.54</v>
      </c>
      <c r="J62" s="10">
        <v>2.54</v>
      </c>
      <c r="L62" s="10">
        <f t="shared" si="0"/>
        <v>2.54</v>
      </c>
    </row>
    <row r="63" spans="1:12" x14ac:dyDescent="0.2">
      <c r="A63" s="9">
        <v>40787</v>
      </c>
      <c r="F63">
        <v>1.67</v>
      </c>
      <c r="G63" s="10">
        <f>AVERAGE(F52:F63)</f>
        <v>2.2758333333333334</v>
      </c>
      <c r="H63" s="10">
        <v>2.33</v>
      </c>
      <c r="I63" s="10">
        <f>AVERAGE(H52:H63)</f>
        <v>2.6150000000000002</v>
      </c>
      <c r="J63" s="10">
        <v>2.33</v>
      </c>
      <c r="K63" s="10">
        <f>AVERAGE(J52:J63)</f>
        <v>2.6150000000000002</v>
      </c>
      <c r="L63" s="10">
        <f t="shared" si="0"/>
        <v>2.33</v>
      </c>
    </row>
    <row r="64" spans="1:12" x14ac:dyDescent="0.2">
      <c r="A64" s="9">
        <v>40817</v>
      </c>
      <c r="H64" s="10">
        <v>2.5099999999999998</v>
      </c>
      <c r="J64" s="10">
        <v>2.5099999999999998</v>
      </c>
      <c r="L64" s="10">
        <f t="shared" si="0"/>
        <v>2.5099999999999998</v>
      </c>
    </row>
    <row r="65" spans="1:14" x14ac:dyDescent="0.2">
      <c r="A65" s="9">
        <v>40848</v>
      </c>
      <c r="H65" s="10">
        <v>2.48</v>
      </c>
      <c r="J65" s="10">
        <v>2.48</v>
      </c>
      <c r="L65" s="10">
        <f t="shared" si="0"/>
        <v>2.48</v>
      </c>
    </row>
    <row r="66" spans="1:14" x14ac:dyDescent="0.2">
      <c r="A66" s="9">
        <v>40878</v>
      </c>
      <c r="H66" s="10">
        <v>2.6</v>
      </c>
      <c r="J66" s="10">
        <v>2.61</v>
      </c>
      <c r="L66" s="10">
        <f t="shared" si="0"/>
        <v>2.61</v>
      </c>
    </row>
    <row r="67" spans="1:14" x14ac:dyDescent="0.2">
      <c r="A67" s="9">
        <v>40909</v>
      </c>
      <c r="H67" s="10">
        <v>2.2599999999999998</v>
      </c>
      <c r="J67" s="10">
        <v>2.27</v>
      </c>
      <c r="L67" s="10">
        <f t="shared" si="0"/>
        <v>2.27</v>
      </c>
    </row>
    <row r="68" spans="1:14" x14ac:dyDescent="0.2">
      <c r="A68" s="9">
        <v>40940</v>
      </c>
      <c r="H68" s="10">
        <v>2.17</v>
      </c>
      <c r="J68" s="10">
        <v>2.17</v>
      </c>
      <c r="L68" s="10">
        <f t="shared" si="0"/>
        <v>2.17</v>
      </c>
    </row>
    <row r="69" spans="1:14" x14ac:dyDescent="0.2">
      <c r="A69" s="9">
        <v>40969</v>
      </c>
      <c r="H69" s="10">
        <v>2.2400000000000002</v>
      </c>
      <c r="J69" s="10">
        <v>2.25</v>
      </c>
      <c r="L69" s="10">
        <f t="shared" si="0"/>
        <v>2.25</v>
      </c>
    </row>
    <row r="70" spans="1:14" x14ac:dyDescent="0.2">
      <c r="A70" s="9">
        <v>41000</v>
      </c>
      <c r="H70" s="10">
        <v>1.1299999999999999</v>
      </c>
      <c r="J70" s="10">
        <v>2.88</v>
      </c>
      <c r="L70" s="10">
        <f t="shared" si="0"/>
        <v>2.88</v>
      </c>
    </row>
    <row r="71" spans="1:14" x14ac:dyDescent="0.2">
      <c r="A71" s="9">
        <v>41030</v>
      </c>
      <c r="H71" s="10">
        <v>1.1100000000000001</v>
      </c>
      <c r="J71" s="10">
        <v>2.87</v>
      </c>
      <c r="L71" s="10">
        <f t="shared" si="0"/>
        <v>2.87</v>
      </c>
    </row>
    <row r="72" spans="1:14" x14ac:dyDescent="0.2">
      <c r="A72" s="9">
        <v>41061</v>
      </c>
      <c r="H72" s="10">
        <v>1.07</v>
      </c>
      <c r="J72" s="10">
        <v>2.8</v>
      </c>
      <c r="L72" s="10">
        <f t="shared" si="0"/>
        <v>2.8</v>
      </c>
    </row>
    <row r="73" spans="1:14" x14ac:dyDescent="0.2">
      <c r="A73" s="9">
        <v>41091</v>
      </c>
      <c r="H73" s="10">
        <v>1.05</v>
      </c>
      <c r="J73" s="10">
        <v>2.81</v>
      </c>
      <c r="L73" s="10">
        <f t="shared" si="0"/>
        <v>2.81</v>
      </c>
    </row>
    <row r="74" spans="1:14" x14ac:dyDescent="0.2">
      <c r="A74" s="9">
        <v>41122</v>
      </c>
      <c r="H74" s="10">
        <v>1</v>
      </c>
      <c r="J74" s="10">
        <v>2.79</v>
      </c>
      <c r="L74" s="10">
        <f t="shared" si="0"/>
        <v>2.79</v>
      </c>
    </row>
    <row r="75" spans="1:14" x14ac:dyDescent="0.2">
      <c r="A75" s="9">
        <v>41153</v>
      </c>
      <c r="H75" s="10">
        <v>1.2</v>
      </c>
      <c r="I75" s="10">
        <f>AVERAGE(H64:H75)</f>
        <v>1.7350000000000001</v>
      </c>
      <c r="J75" s="10">
        <v>3</v>
      </c>
      <c r="K75" s="10">
        <f>AVERAGE(J64:J75)</f>
        <v>2.6199999999999997</v>
      </c>
      <c r="L75" s="10">
        <f t="shared" si="0"/>
        <v>3</v>
      </c>
      <c r="M75" s="10">
        <f>AVERAGE(L64:L75)</f>
        <v>2.6199999999999997</v>
      </c>
    </row>
    <row r="76" spans="1:14" x14ac:dyDescent="0.2">
      <c r="A76" s="9">
        <v>41183</v>
      </c>
      <c r="I76" s="10"/>
      <c r="J76" s="10">
        <v>2.92</v>
      </c>
      <c r="L76" s="10">
        <f t="shared" si="0"/>
        <v>2.92</v>
      </c>
    </row>
    <row r="77" spans="1:14" x14ac:dyDescent="0.2">
      <c r="A77" s="9">
        <v>41214</v>
      </c>
      <c r="J77" s="10">
        <v>3</v>
      </c>
      <c r="L77" s="10">
        <f t="shared" si="0"/>
        <v>3</v>
      </c>
    </row>
    <row r="78" spans="1:14" x14ac:dyDescent="0.2">
      <c r="A78" s="9">
        <v>41244</v>
      </c>
      <c r="J78" s="10">
        <v>2.92</v>
      </c>
      <c r="L78" s="10">
        <f>+J78</f>
        <v>2.92</v>
      </c>
    </row>
    <row r="79" spans="1:14" x14ac:dyDescent="0.2">
      <c r="A79" s="9">
        <v>41275</v>
      </c>
      <c r="J79" s="10">
        <v>2.94</v>
      </c>
      <c r="L79" s="10">
        <v>2.94</v>
      </c>
      <c r="N79">
        <v>2.94</v>
      </c>
    </row>
    <row r="80" spans="1:14" x14ac:dyDescent="0.2">
      <c r="A80" s="9">
        <v>41306</v>
      </c>
      <c r="J80" s="10">
        <v>2.96</v>
      </c>
      <c r="L80" s="10">
        <v>2.96</v>
      </c>
      <c r="N80">
        <v>2.96</v>
      </c>
    </row>
    <row r="81" spans="1:14" x14ac:dyDescent="0.2">
      <c r="A81" s="9">
        <v>41334</v>
      </c>
      <c r="J81" s="10">
        <v>2.95</v>
      </c>
      <c r="L81" s="10">
        <v>2.95</v>
      </c>
      <c r="N81">
        <v>2.95</v>
      </c>
    </row>
    <row r="82" spans="1:14" x14ac:dyDescent="0.2">
      <c r="A82" s="9">
        <v>41365</v>
      </c>
      <c r="J82" s="10">
        <v>1.5</v>
      </c>
      <c r="L82" s="10">
        <v>2.83</v>
      </c>
      <c r="N82">
        <v>2.83</v>
      </c>
    </row>
    <row r="83" spans="1:14" x14ac:dyDescent="0.2">
      <c r="A83" s="9">
        <v>41395</v>
      </c>
      <c r="J83" s="10">
        <v>1.44</v>
      </c>
      <c r="L83" s="10">
        <v>2.78</v>
      </c>
      <c r="N83">
        <v>2.78</v>
      </c>
    </row>
    <row r="84" spans="1:14" x14ac:dyDescent="0.2">
      <c r="A84" s="9">
        <v>41426</v>
      </c>
      <c r="J84" s="10">
        <v>1.58</v>
      </c>
      <c r="L84" s="10">
        <v>2.9</v>
      </c>
      <c r="N84">
        <v>2.9</v>
      </c>
    </row>
    <row r="85" spans="1:14" x14ac:dyDescent="0.2">
      <c r="A85" s="9">
        <v>41456</v>
      </c>
      <c r="J85" s="10">
        <v>1.51</v>
      </c>
      <c r="L85" s="10">
        <v>2.84</v>
      </c>
      <c r="N85">
        <v>2.84</v>
      </c>
    </row>
    <row r="86" spans="1:14" x14ac:dyDescent="0.2">
      <c r="A86" s="9">
        <v>41487</v>
      </c>
      <c r="J86" s="10">
        <v>1.46</v>
      </c>
      <c r="L86" s="10">
        <v>2.8</v>
      </c>
      <c r="N86">
        <v>2.8</v>
      </c>
    </row>
    <row r="87" spans="1:14" x14ac:dyDescent="0.2">
      <c r="A87" s="9">
        <v>41518</v>
      </c>
      <c r="J87" s="10">
        <v>1.5</v>
      </c>
      <c r="K87" s="10">
        <f>AVERAGE(J76:J87)</f>
        <v>2.2233333333333336</v>
      </c>
      <c r="L87" s="10">
        <v>2.8</v>
      </c>
      <c r="M87" s="10">
        <f>AVERAGE(L76:L87)</f>
        <v>2.8866666666666663</v>
      </c>
      <c r="N87">
        <v>2.8</v>
      </c>
    </row>
    <row r="88" spans="1:14" x14ac:dyDescent="0.2">
      <c r="A88" s="9">
        <v>41548</v>
      </c>
      <c r="K88" s="10"/>
      <c r="L88" s="10">
        <v>2.93</v>
      </c>
      <c r="N88">
        <v>2.93</v>
      </c>
    </row>
    <row r="89" spans="1:14" x14ac:dyDescent="0.2">
      <c r="A89" s="9">
        <v>41579</v>
      </c>
      <c r="L89" s="10">
        <v>2.93</v>
      </c>
      <c r="N89">
        <v>2.93</v>
      </c>
    </row>
    <row r="90" spans="1:14" x14ac:dyDescent="0.2">
      <c r="A90" s="9">
        <v>41609</v>
      </c>
      <c r="L90" s="10">
        <v>2.92</v>
      </c>
      <c r="N90">
        <v>2.92</v>
      </c>
    </row>
    <row r="91" spans="1:14" x14ac:dyDescent="0.2">
      <c r="A91" s="9">
        <v>41640</v>
      </c>
      <c r="L91" s="10">
        <v>2.98</v>
      </c>
      <c r="N91">
        <v>2.99</v>
      </c>
    </row>
    <row r="92" spans="1:14" x14ac:dyDescent="0.2">
      <c r="A92" s="9">
        <v>41671</v>
      </c>
      <c r="L92" s="10">
        <v>2.96</v>
      </c>
      <c r="N92">
        <v>2.96</v>
      </c>
    </row>
    <row r="93" spans="1:14" x14ac:dyDescent="0.2">
      <c r="A93" s="9">
        <v>41699</v>
      </c>
      <c r="L93" s="10">
        <v>2.91</v>
      </c>
      <c r="N93">
        <v>2.92</v>
      </c>
    </row>
    <row r="94" spans="1:14" x14ac:dyDescent="0.2">
      <c r="A94" s="9">
        <v>41730</v>
      </c>
      <c r="L94" s="10">
        <v>2.76</v>
      </c>
      <c r="N94">
        <v>2.84</v>
      </c>
    </row>
    <row r="95" spans="1:14" x14ac:dyDescent="0.2">
      <c r="A95" s="9">
        <v>41760</v>
      </c>
      <c r="L95" s="10">
        <v>2.84</v>
      </c>
      <c r="N95">
        <v>2.93</v>
      </c>
    </row>
    <row r="96" spans="1:14" x14ac:dyDescent="0.2">
      <c r="A96" s="9">
        <v>41791</v>
      </c>
      <c r="L96" s="10">
        <v>2.72</v>
      </c>
      <c r="N96">
        <v>2.82</v>
      </c>
    </row>
    <row r="97" spans="1:17" x14ac:dyDescent="0.2">
      <c r="A97" s="9">
        <v>41821</v>
      </c>
      <c r="L97" s="10">
        <v>2.69</v>
      </c>
      <c r="N97">
        <v>2.79</v>
      </c>
    </row>
    <row r="98" spans="1:17" x14ac:dyDescent="0.2">
      <c r="A98" s="9">
        <v>41852</v>
      </c>
      <c r="L98" s="10">
        <v>2.69</v>
      </c>
      <c r="N98">
        <v>2.79</v>
      </c>
    </row>
    <row r="99" spans="1:17" x14ac:dyDescent="0.2">
      <c r="A99" s="9">
        <v>41883</v>
      </c>
      <c r="L99" s="10">
        <v>2.6</v>
      </c>
      <c r="M99" s="10">
        <f>AVERAGE(L88:L99)</f>
        <v>2.8275000000000001</v>
      </c>
      <c r="N99">
        <v>2.71</v>
      </c>
      <c r="O99" s="10">
        <f>AVERAGE(N88:N99)</f>
        <v>2.8774999999999995</v>
      </c>
    </row>
    <row r="100" spans="1:17" x14ac:dyDescent="0.2">
      <c r="A100" s="9">
        <v>41913</v>
      </c>
      <c r="N100">
        <v>2.68</v>
      </c>
      <c r="P100" s="7">
        <v>2.6806999999999999</v>
      </c>
    </row>
    <row r="101" spans="1:17" x14ac:dyDescent="0.2">
      <c r="A101" s="9">
        <v>41944</v>
      </c>
      <c r="N101">
        <v>2.6</v>
      </c>
      <c r="P101" s="7">
        <v>2.6012</v>
      </c>
    </row>
    <row r="102" spans="1:17" x14ac:dyDescent="0.2">
      <c r="A102" s="9">
        <v>41974</v>
      </c>
      <c r="N102">
        <v>2.58</v>
      </c>
      <c r="P102" s="7">
        <v>2.5829</v>
      </c>
    </row>
    <row r="103" spans="1:17" x14ac:dyDescent="0.2">
      <c r="A103" s="9">
        <v>42005</v>
      </c>
      <c r="N103">
        <v>2.46</v>
      </c>
      <c r="P103" s="7">
        <v>2.4639000000000002</v>
      </c>
    </row>
    <row r="104" spans="1:17" x14ac:dyDescent="0.2">
      <c r="A104" s="9">
        <v>42036</v>
      </c>
      <c r="N104">
        <v>2.46</v>
      </c>
      <c r="P104" s="7">
        <v>2.4674999999999998</v>
      </c>
    </row>
    <row r="105" spans="1:17" x14ac:dyDescent="0.2">
      <c r="A105" s="9">
        <v>42064</v>
      </c>
      <c r="N105">
        <v>2.4500000000000002</v>
      </c>
      <c r="P105" s="7">
        <v>2.4535</v>
      </c>
    </row>
    <row r="106" spans="1:17" x14ac:dyDescent="0.2">
      <c r="A106" s="9">
        <v>42095</v>
      </c>
      <c r="N106">
        <v>2.5499999999999998</v>
      </c>
      <c r="P106" s="7">
        <v>2.6455000000000002</v>
      </c>
    </row>
    <row r="107" spans="1:17" x14ac:dyDescent="0.2">
      <c r="A107" s="9">
        <v>42125</v>
      </c>
      <c r="N107">
        <v>2.5099999999999998</v>
      </c>
      <c r="P107" s="7">
        <v>2.6147999999999998</v>
      </c>
    </row>
    <row r="108" spans="1:17" x14ac:dyDescent="0.2">
      <c r="A108" s="9">
        <v>42156</v>
      </c>
      <c r="N108">
        <v>2.38</v>
      </c>
      <c r="P108" s="7">
        <v>2.4992999999999999</v>
      </c>
    </row>
    <row r="109" spans="1:17" x14ac:dyDescent="0.2">
      <c r="A109" s="9">
        <v>42186</v>
      </c>
      <c r="N109">
        <v>2.58</v>
      </c>
      <c r="P109" s="7">
        <v>2.6888999999999998</v>
      </c>
    </row>
    <row r="110" spans="1:17" x14ac:dyDescent="0.2">
      <c r="A110" s="9">
        <v>42217</v>
      </c>
      <c r="N110">
        <v>2.52</v>
      </c>
      <c r="P110" s="7">
        <v>2.6427</v>
      </c>
    </row>
    <row r="111" spans="1:17" x14ac:dyDescent="0.2">
      <c r="A111" s="9">
        <v>42248</v>
      </c>
      <c r="N111">
        <v>2.56</v>
      </c>
      <c r="O111" s="10">
        <f>AVERAGE(N100:N111)</f>
        <v>2.5274999999999999</v>
      </c>
      <c r="P111" s="7">
        <v>2.6997</v>
      </c>
      <c r="Q111" s="10">
        <f>AVERAGE(P100:P111)</f>
        <v>2.5867166666666672</v>
      </c>
    </row>
    <row r="112" spans="1:17" x14ac:dyDescent="0.2">
      <c r="A112" s="9">
        <v>42278</v>
      </c>
      <c r="P112" s="7">
        <v>2.5998000000000001</v>
      </c>
    </row>
    <row r="113" spans="1:17" x14ac:dyDescent="0.2">
      <c r="A113" s="9">
        <v>42309</v>
      </c>
      <c r="P113" s="7">
        <v>2.5236999999999998</v>
      </c>
    </row>
    <row r="114" spans="1:17" x14ac:dyDescent="0.2">
      <c r="A114" s="9">
        <v>42339</v>
      </c>
      <c r="P114" s="7">
        <v>2.5528</v>
      </c>
    </row>
    <row r="115" spans="1:17" x14ac:dyDescent="0.2">
      <c r="A115" s="9">
        <v>42370</v>
      </c>
      <c r="P115" s="7">
        <v>2.5009999999999999</v>
      </c>
    </row>
    <row r="116" spans="1:17" x14ac:dyDescent="0.2">
      <c r="A116" s="9">
        <v>42401</v>
      </c>
      <c r="P116" s="7">
        <v>2.4735999999999998</v>
      </c>
    </row>
    <row r="117" spans="1:17" x14ac:dyDescent="0.2">
      <c r="A117" s="9">
        <v>42430</v>
      </c>
      <c r="P117" s="7">
        <v>2.4857</v>
      </c>
    </row>
    <row r="118" spans="1:17" x14ac:dyDescent="0.2">
      <c r="A118" s="9">
        <v>42461</v>
      </c>
      <c r="P118" s="7">
        <v>1.4833000000000001</v>
      </c>
    </row>
    <row r="119" spans="1:17" x14ac:dyDescent="0.2">
      <c r="A119" s="9">
        <v>42491</v>
      </c>
      <c r="P119" s="7">
        <v>1.7727999999999999</v>
      </c>
    </row>
    <row r="120" spans="1:17" x14ac:dyDescent="0.2">
      <c r="A120" s="9">
        <v>42522</v>
      </c>
      <c r="P120" s="7">
        <v>1.7608999999999999</v>
      </c>
    </row>
    <row r="121" spans="1:17" x14ac:dyDescent="0.2">
      <c r="A121" s="9">
        <v>42552</v>
      </c>
      <c r="P121" s="7">
        <v>1.6437999999999999</v>
      </c>
    </row>
    <row r="122" spans="1:17" x14ac:dyDescent="0.2">
      <c r="A122" s="9">
        <v>42583</v>
      </c>
      <c r="P122" s="7">
        <v>1.6566000000000001</v>
      </c>
    </row>
    <row r="123" spans="1:17" x14ac:dyDescent="0.2">
      <c r="A123" s="9">
        <v>42614</v>
      </c>
      <c r="P123" s="7">
        <v>1.5608</v>
      </c>
      <c r="Q123" s="10">
        <f>AVERAGE(P112:P123)</f>
        <v>2.0845666666666665</v>
      </c>
    </row>
    <row r="124" spans="1:17" x14ac:dyDescent="0.2">
      <c r="A124" s="9">
        <v>42644</v>
      </c>
    </row>
    <row r="125" spans="1:17" x14ac:dyDescent="0.2">
      <c r="A125" s="9">
        <v>42675</v>
      </c>
    </row>
    <row r="126" spans="1:17" x14ac:dyDescent="0.2">
      <c r="A126" s="9">
        <v>42705</v>
      </c>
    </row>
  </sheetData>
  <phoneticPr fontId="0" type="noConversion"/>
  <pageMargins left="0.59055118110236227" right="0.59055118110236227" top="0.59055118110236227" bottom="0.59055118110236227" header="0.29527559055118113" footer="0.29527559055118113"/>
  <pageSetup paperSize="9" orientation="landscape" r:id="rId1"/>
  <headerFooter alignWithMargins="0">
    <oddHeader>&amp;C2016-12-12&amp;R&amp;A</oddHeader>
    <oddFooter>&amp;L&amp;F&amp;C&amp;P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24.85546875" customWidth="1"/>
  </cols>
  <sheetData>
    <row r="1" spans="1:13" ht="15.75" x14ac:dyDescent="0.25">
      <c r="A1" s="27" t="s">
        <v>82</v>
      </c>
    </row>
    <row r="2" spans="1:13" x14ac:dyDescent="0.2">
      <c r="C2" s="12">
        <v>2006</v>
      </c>
      <c r="D2" s="12">
        <v>2007</v>
      </c>
      <c r="E2" s="12">
        <v>2008</v>
      </c>
      <c r="F2" s="12">
        <v>2009</v>
      </c>
      <c r="G2" s="12">
        <v>2010</v>
      </c>
      <c r="H2" s="12">
        <v>2011</v>
      </c>
      <c r="I2" s="12">
        <v>2012</v>
      </c>
      <c r="J2" s="12">
        <v>2013</v>
      </c>
      <c r="K2" s="12">
        <v>2014</v>
      </c>
      <c r="L2" s="12">
        <v>2015</v>
      </c>
      <c r="M2" s="12">
        <v>2016</v>
      </c>
    </row>
    <row r="4" spans="1:13" x14ac:dyDescent="0.2">
      <c r="A4" t="s">
        <v>8</v>
      </c>
      <c r="C4" s="13"/>
      <c r="D4" s="13">
        <v>0.2271</v>
      </c>
      <c r="E4" s="13">
        <v>0.21310000000000001</v>
      </c>
      <c r="F4" s="13">
        <v>0.15490000000000001</v>
      </c>
      <c r="G4" s="13">
        <f t="shared" ref="G4:K5" si="0">+F4</f>
        <v>0.15490000000000001</v>
      </c>
      <c r="H4" s="13">
        <f t="shared" si="0"/>
        <v>0.15490000000000001</v>
      </c>
      <c r="I4" s="13">
        <f t="shared" si="0"/>
        <v>0.15490000000000001</v>
      </c>
      <c r="J4" s="21">
        <f t="shared" si="0"/>
        <v>0.15490000000000001</v>
      </c>
      <c r="K4" s="21">
        <f t="shared" si="0"/>
        <v>0.15490000000000001</v>
      </c>
      <c r="L4" s="21">
        <f>7*15.49/12/100+5*25.46/12/100</f>
        <v>0.19644166666666668</v>
      </c>
      <c r="M4" s="21">
        <f>7*31.42/12/100+5*25.46/12/100</f>
        <v>0.28936666666666666</v>
      </c>
    </row>
    <row r="5" spans="1:13" x14ac:dyDescent="0.2">
      <c r="A5" t="s">
        <v>9</v>
      </c>
      <c r="C5" s="13">
        <v>0.32279999999999998</v>
      </c>
      <c r="D5" s="13">
        <v>0.32419999999999999</v>
      </c>
      <c r="E5" s="13">
        <v>0.32419999999999999</v>
      </c>
      <c r="F5" s="13">
        <v>0.31419999999999998</v>
      </c>
      <c r="G5" s="13">
        <f t="shared" si="0"/>
        <v>0.31419999999999998</v>
      </c>
      <c r="H5" s="13">
        <f t="shared" si="0"/>
        <v>0.31419999999999998</v>
      </c>
      <c r="I5" s="13">
        <f t="shared" si="0"/>
        <v>0.31419999999999998</v>
      </c>
      <c r="J5" s="21">
        <f t="shared" si="0"/>
        <v>0.31419999999999998</v>
      </c>
      <c r="K5" s="21">
        <f t="shared" si="0"/>
        <v>0.31419999999999998</v>
      </c>
      <c r="L5" s="21">
        <v>0.31419999999999998</v>
      </c>
      <c r="M5" s="21">
        <v>0.31419999999999998</v>
      </c>
    </row>
    <row r="6" spans="1:13" x14ac:dyDescent="0.2">
      <c r="C6" s="13"/>
      <c r="D6" s="13"/>
      <c r="E6" s="13"/>
      <c r="F6" s="13"/>
      <c r="G6" s="13"/>
      <c r="H6" s="13"/>
      <c r="J6" s="22"/>
    </row>
    <row r="7" spans="1:13" x14ac:dyDescent="0.2">
      <c r="C7" t="s">
        <v>10</v>
      </c>
    </row>
    <row r="8" spans="1:13" x14ac:dyDescent="0.2">
      <c r="A8" t="s">
        <v>11</v>
      </c>
      <c r="B8">
        <v>2.2800000000000001E-2</v>
      </c>
      <c r="D8" s="13">
        <f>+B8*0.5*D4</f>
        <v>2.5889400000000001E-3</v>
      </c>
      <c r="E8" s="13">
        <f>+B8*E4</f>
        <v>4.8586800000000006E-3</v>
      </c>
      <c r="F8" s="13"/>
      <c r="G8" s="13"/>
      <c r="H8" s="13"/>
    </row>
    <row r="9" spans="1:13" x14ac:dyDescent="0.2">
      <c r="A9" t="s">
        <v>12</v>
      </c>
      <c r="B9">
        <f>+B8+0.0091</f>
        <v>3.1899999999999998E-2</v>
      </c>
      <c r="D9" s="13"/>
      <c r="E9" s="13"/>
      <c r="F9" s="13">
        <f>+$B$9*F4</f>
        <v>4.94131E-3</v>
      </c>
      <c r="G9" s="13">
        <f>+$B$9*G4</f>
        <v>4.94131E-3</v>
      </c>
      <c r="H9" s="13">
        <f>+$B$9*H4</f>
        <v>4.94131E-3</v>
      </c>
      <c r="I9" s="13">
        <f>+$B$9*I4</f>
        <v>4.94131E-3</v>
      </c>
      <c r="J9" s="21">
        <f>+$B9*J4</f>
        <v>4.94131E-3</v>
      </c>
      <c r="K9" s="21">
        <f>+$B9*K4</f>
        <v>4.94131E-3</v>
      </c>
      <c r="L9" s="21">
        <f>+$B9*L4</f>
        <v>6.2664891666666667E-3</v>
      </c>
      <c r="M9" s="21">
        <f>+$B9*M4</f>
        <v>9.2307966666666658E-3</v>
      </c>
    </row>
    <row r="10" spans="1:13" x14ac:dyDescent="0.2">
      <c r="A10" t="s">
        <v>13</v>
      </c>
      <c r="B10">
        <f>1-B8</f>
        <v>0.97719999999999996</v>
      </c>
      <c r="D10" s="13">
        <f>+B10*D5+B8*0.5*D5</f>
        <v>0.32050411999999995</v>
      </c>
      <c r="E10" s="13">
        <f>+B10*E5</f>
        <v>0.31680823999999996</v>
      </c>
      <c r="F10" s="13"/>
      <c r="G10" s="13"/>
      <c r="H10" s="13"/>
    </row>
    <row r="11" spans="1:13" x14ac:dyDescent="0.2">
      <c r="A11" t="s">
        <v>14</v>
      </c>
      <c r="B11">
        <f>1-B9</f>
        <v>0.96809999999999996</v>
      </c>
      <c r="D11" s="13"/>
      <c r="E11" s="13"/>
      <c r="F11" s="13">
        <f>+$B$11*F5</f>
        <v>0.30417701999999996</v>
      </c>
      <c r="G11" s="13">
        <f>+$B$11*G5</f>
        <v>0.30417701999999996</v>
      </c>
      <c r="H11" s="13">
        <f>+$B$11*H5</f>
        <v>0.30417701999999996</v>
      </c>
      <c r="I11" s="13">
        <f>+$B$11*I5</f>
        <v>0.30417701999999996</v>
      </c>
      <c r="J11" s="21">
        <f>+$B11*J5</f>
        <v>0.30417701999999996</v>
      </c>
      <c r="K11" s="21">
        <f>+$B11*K5</f>
        <v>0.30417701999999996</v>
      </c>
      <c r="L11" s="21">
        <f>+$B11*L5</f>
        <v>0.30417701999999996</v>
      </c>
      <c r="M11" s="21">
        <f>+$B11*M5</f>
        <v>0.30417701999999996</v>
      </c>
    </row>
    <row r="13" spans="1:13" x14ac:dyDescent="0.2">
      <c r="A13" t="s">
        <v>15</v>
      </c>
      <c r="C13" s="13">
        <f>+C5</f>
        <v>0.32279999999999998</v>
      </c>
      <c r="D13" s="13">
        <f t="shared" ref="D13:I13" si="1">SUM(D8:D11)</f>
        <v>0.32309305999999993</v>
      </c>
      <c r="E13" s="13">
        <f t="shared" si="1"/>
        <v>0.32166691999999997</v>
      </c>
      <c r="F13" s="13">
        <f t="shared" si="1"/>
        <v>0.30911832999999994</v>
      </c>
      <c r="G13" s="13">
        <f t="shared" si="1"/>
        <v>0.30911832999999994</v>
      </c>
      <c r="H13" s="13">
        <f t="shared" si="1"/>
        <v>0.30911832999999994</v>
      </c>
      <c r="I13" s="13">
        <f t="shared" si="1"/>
        <v>0.30911832999999994</v>
      </c>
      <c r="J13" s="21">
        <f>SUM(J8:J11)</f>
        <v>0.30911832999999994</v>
      </c>
      <c r="K13" s="21">
        <f>SUM(K8:K11)</f>
        <v>0.30911832999999994</v>
      </c>
      <c r="L13" s="21">
        <f>SUM(L8:L11)</f>
        <v>0.31044350916666663</v>
      </c>
      <c r="M13" s="21">
        <f>SUM(M8:M11)</f>
        <v>0.31340781666666662</v>
      </c>
    </row>
    <row r="14" spans="1:13" x14ac:dyDescent="0.2">
      <c r="C14">
        <f t="shared" ref="C14:I14" si="2">1+C13</f>
        <v>1.3228</v>
      </c>
      <c r="D14">
        <f t="shared" si="2"/>
        <v>1.3230930599999999</v>
      </c>
      <c r="E14">
        <f t="shared" si="2"/>
        <v>1.32166692</v>
      </c>
      <c r="F14">
        <f t="shared" si="2"/>
        <v>1.30911833</v>
      </c>
      <c r="G14">
        <f t="shared" si="2"/>
        <v>1.30911833</v>
      </c>
      <c r="H14">
        <f t="shared" si="2"/>
        <v>1.30911833</v>
      </c>
      <c r="I14">
        <f t="shared" si="2"/>
        <v>1.30911833</v>
      </c>
      <c r="J14">
        <f>1+J13</f>
        <v>1.30911833</v>
      </c>
      <c r="K14">
        <f>1+K13</f>
        <v>1.30911833</v>
      </c>
      <c r="L14">
        <f>1+L13</f>
        <v>1.3104435091666666</v>
      </c>
      <c r="M14">
        <f>1+M13</f>
        <v>1.3134078166666665</v>
      </c>
    </row>
    <row r="15" spans="1:13" x14ac:dyDescent="0.2">
      <c r="A15" t="s">
        <v>16</v>
      </c>
      <c r="D15" s="10">
        <f t="shared" ref="D15:K15" si="3">+(D14/C14-1)*100</f>
        <v>2.2154520713635328E-2</v>
      </c>
      <c r="E15" s="10">
        <f t="shared" si="3"/>
        <v>-0.10778833652108633</v>
      </c>
      <c r="F15" s="10">
        <f t="shared" si="3"/>
        <v>-0.94945177261454017</v>
      </c>
      <c r="G15" s="10">
        <f t="shared" si="3"/>
        <v>0</v>
      </c>
      <c r="H15" s="10">
        <f t="shared" si="3"/>
        <v>0</v>
      </c>
      <c r="I15" s="10">
        <f t="shared" si="3"/>
        <v>0</v>
      </c>
      <c r="J15" s="10">
        <f t="shared" si="3"/>
        <v>0</v>
      </c>
      <c r="K15" s="10">
        <f t="shared" si="3"/>
        <v>0</v>
      </c>
      <c r="L15" s="10">
        <f>+(L14/K14-1)*100</f>
        <v>0.10122684376947522</v>
      </c>
      <c r="M15" s="10">
        <f>+(M14/L14-1)*100</f>
        <v>0.22620643158322018</v>
      </c>
    </row>
  </sheetData>
  <phoneticPr fontId="6" type="noConversion"/>
  <pageMargins left="0.59055118110236227" right="0.59055118110236227" top="0.59055118110236227" bottom="0.59055118110236227" header="0.29527559055118113" footer="0.29527559055118113"/>
  <pageSetup paperSize="9" orientation="landscape" r:id="rId1"/>
  <headerFooter alignWithMargins="0">
    <oddHeader>&amp;C2016-12-12&amp;R&amp;A</oddHeader>
    <oddFooter>&amp;L&amp;F&amp;C&amp;P (&amp;N)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0.7109375" customWidth="1"/>
    <col min="2" max="13" width="8.7109375" customWidth="1"/>
  </cols>
  <sheetData>
    <row r="1" spans="1:13" ht="15.75" x14ac:dyDescent="0.25">
      <c r="A1" s="27" t="s">
        <v>2</v>
      </c>
    </row>
    <row r="3" spans="1:13" x14ac:dyDescent="0.2">
      <c r="B3" s="12">
        <v>2006</v>
      </c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2">
        <v>2013</v>
      </c>
      <c r="J3" s="12">
        <v>2014</v>
      </c>
      <c r="K3" s="12">
        <v>2015</v>
      </c>
      <c r="L3" s="12">
        <v>2015</v>
      </c>
      <c r="M3" s="12">
        <v>2016</v>
      </c>
    </row>
    <row r="5" spans="1:13" x14ac:dyDescent="0.2">
      <c r="A5" t="s">
        <v>17</v>
      </c>
      <c r="B5" s="15">
        <v>68671</v>
      </c>
      <c r="C5" s="15">
        <v>71680</v>
      </c>
      <c r="D5" s="15">
        <v>75362</v>
      </c>
      <c r="E5" s="15">
        <v>78364</v>
      </c>
      <c r="F5" s="15">
        <v>78810</v>
      </c>
    </row>
    <row r="6" spans="1:13" x14ac:dyDescent="0.2">
      <c r="A6" t="s">
        <v>18</v>
      </c>
      <c r="B6" s="15">
        <f>+B5*'Lagstiftade avgifter'!C14</f>
        <v>90837.998800000001</v>
      </c>
      <c r="C6" s="15">
        <f>+C5*'Lagstiftade avgifter'!D14</f>
        <v>94839.310540799997</v>
      </c>
      <c r="D6" s="15">
        <f>+D5*'Lagstiftade avgifter'!E14</f>
        <v>99603.462425039994</v>
      </c>
      <c r="E6" s="15">
        <f>+E5*'Lagstiftade avgifter'!F14</f>
        <v>102587.74881212</v>
      </c>
      <c r="F6" s="15">
        <f>+F5*'Lagstiftade avgifter'!G14</f>
        <v>103171.6155873</v>
      </c>
    </row>
    <row r="7" spans="1:13" x14ac:dyDescent="0.2">
      <c r="A7" t="s">
        <v>19</v>
      </c>
      <c r="B7" s="15">
        <v>6047</v>
      </c>
      <c r="C7" s="15">
        <v>4864</v>
      </c>
      <c r="D7" s="15">
        <v>5834</v>
      </c>
      <c r="E7" s="15">
        <v>6101</v>
      </c>
      <c r="F7" s="15">
        <v>6456</v>
      </c>
    </row>
    <row r="8" spans="1:13" x14ac:dyDescent="0.2">
      <c r="A8" t="s">
        <v>20</v>
      </c>
      <c r="B8" s="16">
        <f>+B7/B6</f>
        <v>6.6569057881975272E-2</v>
      </c>
      <c r="C8" s="16">
        <v>6.3E-2</v>
      </c>
      <c r="D8" s="16">
        <f>+D7/D6</f>
        <v>5.8572261023461678E-2</v>
      </c>
      <c r="E8" s="16">
        <f>+E7/E6</f>
        <v>5.9471038897377683E-2</v>
      </c>
      <c r="F8" s="16">
        <f>+F7/F6</f>
        <v>6.2575350431894439E-2</v>
      </c>
      <c r="G8" s="16">
        <v>0.06</v>
      </c>
      <c r="H8" s="16">
        <v>0.06</v>
      </c>
      <c r="I8" s="16">
        <v>0.06</v>
      </c>
      <c r="J8" s="16">
        <v>0.06</v>
      </c>
      <c r="K8" s="16">
        <v>0.06</v>
      </c>
      <c r="L8" s="16">
        <v>0.06</v>
      </c>
      <c r="M8" s="26">
        <v>0.06</v>
      </c>
    </row>
    <row r="10" spans="1:13" x14ac:dyDescent="0.2">
      <c r="A10" t="s">
        <v>21</v>
      </c>
    </row>
    <row r="13" spans="1:13" x14ac:dyDescent="0.2">
      <c r="A13" s="12" t="s">
        <v>22</v>
      </c>
    </row>
    <row r="14" spans="1:13" x14ac:dyDescent="0.2">
      <c r="A14" s="12" t="s">
        <v>48</v>
      </c>
    </row>
    <row r="15" spans="1:13" x14ac:dyDescent="0.2">
      <c r="A15" s="12" t="s">
        <v>81</v>
      </c>
    </row>
  </sheetData>
  <phoneticPr fontId="6" type="noConversion"/>
  <pageMargins left="0.59055118110236227" right="0.59055118110236227" top="0.59055118110236227" bottom="0.59055118110236227" header="0.29527559055118113" footer="0.29527559055118113"/>
  <pageSetup paperSize="9" orientation="landscape" r:id="rId1"/>
  <headerFooter alignWithMargins="0">
    <oddHeader>&amp;C2016-12-12&amp;R&amp;A</oddHeader>
    <oddFooter>&amp;L&amp;F&amp;C&amp;P (&amp;N)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18.28515625" customWidth="1"/>
    <col min="2" max="2" width="9.5703125" bestFit="1" customWidth="1"/>
    <col min="4" max="4" width="9.5703125" bestFit="1" customWidth="1"/>
    <col min="5" max="5" width="11.85546875" bestFit="1" customWidth="1"/>
  </cols>
  <sheetData>
    <row r="1" spans="1:11" ht="15.75" x14ac:dyDescent="0.25">
      <c r="A1" s="27" t="s">
        <v>38</v>
      </c>
    </row>
    <row r="3" spans="1:11" x14ac:dyDescent="0.2">
      <c r="A3" t="s">
        <v>36</v>
      </c>
      <c r="B3">
        <v>102.06</v>
      </c>
    </row>
    <row r="4" spans="1:11" x14ac:dyDescent="0.2">
      <c r="A4" t="s">
        <v>30</v>
      </c>
      <c r="B4" s="10">
        <v>101.3</v>
      </c>
    </row>
    <row r="5" spans="1:11" x14ac:dyDescent="0.2">
      <c r="A5" t="s">
        <v>31</v>
      </c>
      <c r="B5" s="10">
        <v>101.26</v>
      </c>
    </row>
    <row r="6" spans="1:11" x14ac:dyDescent="0.2">
      <c r="A6" t="s">
        <v>32</v>
      </c>
      <c r="B6" s="10">
        <v>101.07</v>
      </c>
    </row>
    <row r="7" spans="1:11" x14ac:dyDescent="0.2">
      <c r="A7" t="s">
        <v>33</v>
      </c>
      <c r="B7" s="10">
        <v>101.23</v>
      </c>
    </row>
    <row r="8" spans="1:11" x14ac:dyDescent="0.2">
      <c r="A8" t="s">
        <v>23</v>
      </c>
      <c r="B8" s="10">
        <v>103.04</v>
      </c>
    </row>
    <row r="9" spans="1:11" x14ac:dyDescent="0.2">
      <c r="A9" t="s">
        <v>24</v>
      </c>
      <c r="B9" s="10">
        <v>103.15</v>
      </c>
    </row>
    <row r="10" spans="1:11" x14ac:dyDescent="0.2">
      <c r="A10" t="s">
        <v>27</v>
      </c>
      <c r="B10" s="10">
        <v>103.9</v>
      </c>
    </row>
    <row r="11" spans="1:11" x14ac:dyDescent="0.2">
      <c r="A11" t="s">
        <v>28</v>
      </c>
      <c r="B11" s="10">
        <v>104.04</v>
      </c>
      <c r="E11" t="s">
        <v>66</v>
      </c>
    </row>
    <row r="12" spans="1:11" x14ac:dyDescent="0.2">
      <c r="A12" t="s">
        <v>25</v>
      </c>
      <c r="B12" s="10">
        <v>103.83</v>
      </c>
      <c r="E12" t="s">
        <v>65</v>
      </c>
    </row>
    <row r="13" spans="1:11" x14ac:dyDescent="0.2">
      <c r="A13" t="s">
        <v>26</v>
      </c>
      <c r="B13" s="10">
        <v>103.68</v>
      </c>
    </row>
    <row r="14" spans="1:11" x14ac:dyDescent="0.2">
      <c r="A14" t="s">
        <v>29</v>
      </c>
      <c r="B14" s="10">
        <v>102.36</v>
      </c>
    </row>
    <row r="15" spans="1:11" x14ac:dyDescent="0.2">
      <c r="A15" t="s">
        <v>43</v>
      </c>
      <c r="B15" s="10">
        <v>101.10012693728383</v>
      </c>
    </row>
    <row r="16" spans="1:11" x14ac:dyDescent="0.2">
      <c r="A16" t="s">
        <v>44</v>
      </c>
      <c r="B16" s="10">
        <v>100.6556708466468</v>
      </c>
      <c r="C16">
        <v>100.99</v>
      </c>
      <c r="E16" s="7">
        <v>100.93173574773262</v>
      </c>
      <c r="J16" s="23"/>
      <c r="K16" s="7"/>
    </row>
    <row r="17" spans="1:11" x14ac:dyDescent="0.2">
      <c r="A17" t="s">
        <v>45</v>
      </c>
      <c r="B17" s="10">
        <v>100.50414130693095</v>
      </c>
      <c r="C17">
        <v>100.67</v>
      </c>
      <c r="E17" s="7">
        <v>100.49769222771255</v>
      </c>
      <c r="J17" s="23"/>
      <c r="K17" s="7"/>
    </row>
    <row r="18" spans="1:11" x14ac:dyDescent="0.2">
      <c r="A18" t="s">
        <v>46</v>
      </c>
      <c r="B18" s="10">
        <v>101.12807319464582</v>
      </c>
      <c r="C18">
        <v>101.35</v>
      </c>
      <c r="E18" s="7">
        <v>101.0986544829988</v>
      </c>
      <c r="J18" s="23"/>
      <c r="K18" s="7"/>
    </row>
    <row r="19" spans="1:11" x14ac:dyDescent="0.2">
      <c r="A19" t="s">
        <v>51</v>
      </c>
      <c r="B19" s="10">
        <v>101.87</v>
      </c>
      <c r="C19">
        <v>101.87</v>
      </c>
      <c r="E19" s="7">
        <v>101.56325697222361</v>
      </c>
      <c r="J19" s="23"/>
      <c r="K19" s="7"/>
    </row>
    <row r="20" spans="1:11" x14ac:dyDescent="0.2">
      <c r="A20" t="s">
        <v>52</v>
      </c>
      <c r="B20" s="10">
        <v>100.9694301404791</v>
      </c>
      <c r="C20" s="10">
        <v>100.9</v>
      </c>
      <c r="D20">
        <v>100.99</v>
      </c>
      <c r="E20" s="7">
        <v>100.99013752934502</v>
      </c>
      <c r="J20" s="23"/>
      <c r="K20" s="7"/>
    </row>
    <row r="21" spans="1:11" x14ac:dyDescent="0.2">
      <c r="A21" t="s">
        <v>49</v>
      </c>
      <c r="B21" s="10">
        <v>100.98163796878549</v>
      </c>
      <c r="C21">
        <v>101.11</v>
      </c>
      <c r="D21">
        <v>101.32</v>
      </c>
      <c r="E21" s="7">
        <v>101.41692221642636</v>
      </c>
      <c r="J21" s="23"/>
      <c r="K21" s="7"/>
    </row>
    <row r="22" spans="1:11" x14ac:dyDescent="0.2">
      <c r="A22" t="s">
        <v>50</v>
      </c>
      <c r="B22" s="10">
        <v>101.54994162981068</v>
      </c>
      <c r="C22">
        <v>101.22</v>
      </c>
      <c r="D22">
        <v>101.49</v>
      </c>
      <c r="E22" s="7">
        <v>101.77894703814268</v>
      </c>
      <c r="F22" t="s">
        <v>66</v>
      </c>
      <c r="J22" s="23"/>
      <c r="K22" s="7"/>
    </row>
    <row r="23" spans="1:11" x14ac:dyDescent="0.2">
      <c r="A23" t="s">
        <v>53</v>
      </c>
      <c r="D23">
        <v>102.04</v>
      </c>
      <c r="E23" s="7">
        <v>102.5073242180538</v>
      </c>
      <c r="F23" t="s">
        <v>65</v>
      </c>
      <c r="G23" t="s">
        <v>66</v>
      </c>
      <c r="J23" s="23"/>
      <c r="K23" s="7"/>
    </row>
    <row r="24" spans="1:11" x14ac:dyDescent="0.2">
      <c r="A24" s="20" t="s">
        <v>57</v>
      </c>
      <c r="D24">
        <v>102.11</v>
      </c>
      <c r="E24" s="7">
        <v>102.32761398038248</v>
      </c>
      <c r="G24" t="s">
        <v>65</v>
      </c>
      <c r="K24" s="7"/>
    </row>
    <row r="25" spans="1:11" x14ac:dyDescent="0.2">
      <c r="A25" s="20" t="s">
        <v>58</v>
      </c>
      <c r="D25">
        <v>101.63</v>
      </c>
      <c r="E25" s="7">
        <v>101.98782955292288</v>
      </c>
      <c r="K25" s="7"/>
    </row>
    <row r="26" spans="1:11" x14ac:dyDescent="0.2">
      <c r="A26" t="s">
        <v>61</v>
      </c>
      <c r="D26">
        <v>100.43</v>
      </c>
      <c r="E26" s="7">
        <v>100.37541352389627</v>
      </c>
      <c r="F26">
        <v>100.46061634248532</v>
      </c>
      <c r="K26" s="7"/>
    </row>
    <row r="27" spans="1:11" x14ac:dyDescent="0.2">
      <c r="A27" t="s">
        <v>62</v>
      </c>
      <c r="E27" s="7">
        <v>100.71026622999084</v>
      </c>
      <c r="F27">
        <v>101.39072256687908</v>
      </c>
      <c r="K27" s="7"/>
    </row>
    <row r="28" spans="1:11" ht="15" x14ac:dyDescent="0.25">
      <c r="A28" t="s">
        <v>63</v>
      </c>
      <c r="E28" s="7">
        <v>100.41756326496596</v>
      </c>
      <c r="F28">
        <v>100.94309334876985</v>
      </c>
      <c r="G28" s="24">
        <v>99.96</v>
      </c>
      <c r="K28" s="7"/>
    </row>
    <row r="29" spans="1:11" ht="15" x14ac:dyDescent="0.25">
      <c r="A29" t="s">
        <v>64</v>
      </c>
      <c r="E29" s="7">
        <v>99.89263347606007</v>
      </c>
      <c r="F29">
        <v>100.20491172374491</v>
      </c>
      <c r="G29" s="24">
        <v>99.69</v>
      </c>
      <c r="K29" s="7"/>
    </row>
    <row r="30" spans="1:11" ht="15" x14ac:dyDescent="0.25">
      <c r="A30" t="s">
        <v>55</v>
      </c>
      <c r="E30" s="7">
        <v>101.24553182045877</v>
      </c>
      <c r="F30">
        <v>100.38052384138921</v>
      </c>
      <c r="G30" s="24">
        <v>100.73</v>
      </c>
      <c r="K30" s="7"/>
    </row>
    <row r="31" spans="1:11" ht="15" x14ac:dyDescent="0.25">
      <c r="A31" t="s">
        <v>56</v>
      </c>
      <c r="F31">
        <v>100.99294869188468</v>
      </c>
      <c r="G31" s="24">
        <v>100.76</v>
      </c>
    </row>
    <row r="32" spans="1:11" ht="15" x14ac:dyDescent="0.25">
      <c r="A32" t="s">
        <v>67</v>
      </c>
      <c r="F32">
        <v>101.6458151824443</v>
      </c>
      <c r="G32" s="24">
        <v>100.88</v>
      </c>
      <c r="H32" s="7"/>
    </row>
    <row r="33" spans="1:8" ht="15" x14ac:dyDescent="0.25">
      <c r="A33" t="s">
        <v>68</v>
      </c>
      <c r="F33">
        <v>101.1752305105156</v>
      </c>
      <c r="G33" s="24">
        <v>101.35</v>
      </c>
      <c r="H33" s="7"/>
    </row>
    <row r="34" spans="1:8" ht="15" x14ac:dyDescent="0.25">
      <c r="A34" t="s">
        <v>69</v>
      </c>
      <c r="F34">
        <v>101.66647618845745</v>
      </c>
      <c r="G34" s="24">
        <v>101.68</v>
      </c>
      <c r="H34" s="7"/>
    </row>
    <row r="35" spans="1:8" ht="15" x14ac:dyDescent="0.25">
      <c r="A35" s="25" t="s">
        <v>74</v>
      </c>
      <c r="G35" s="24">
        <v>101.44</v>
      </c>
      <c r="H35" s="7"/>
    </row>
    <row r="36" spans="1:8" ht="15" x14ac:dyDescent="0.25">
      <c r="A36" s="25" t="s">
        <v>75</v>
      </c>
      <c r="G36" s="24">
        <v>101.58</v>
      </c>
      <c r="H36" s="7"/>
    </row>
    <row r="37" spans="1:8" ht="15" x14ac:dyDescent="0.25">
      <c r="A37" s="25" t="s">
        <v>72</v>
      </c>
      <c r="G37" s="24">
        <v>101.36</v>
      </c>
      <c r="H37" s="7"/>
    </row>
    <row r="38" spans="1:8" ht="15" x14ac:dyDescent="0.25">
      <c r="A38" s="25" t="s">
        <v>73</v>
      </c>
      <c r="G38" s="24">
        <v>100.83</v>
      </c>
      <c r="H38" s="7"/>
    </row>
    <row r="39" spans="1:8" x14ac:dyDescent="0.2">
      <c r="A39" s="25" t="s">
        <v>77</v>
      </c>
      <c r="H39" s="7">
        <v>101.58323134959866</v>
      </c>
    </row>
    <row r="40" spans="1:8" x14ac:dyDescent="0.2">
      <c r="A40" s="25" t="s">
        <v>78</v>
      </c>
      <c r="H40" s="7">
        <v>100.87887003409158</v>
      </c>
    </row>
    <row r="41" spans="1:8" x14ac:dyDescent="0.2">
      <c r="A41" s="25" t="s">
        <v>79</v>
      </c>
      <c r="H41" s="7">
        <v>100.58821311224619</v>
      </c>
    </row>
    <row r="42" spans="1:8" x14ac:dyDescent="0.2">
      <c r="A42" s="25" t="s">
        <v>80</v>
      </c>
      <c r="H42" s="7">
        <v>101.00318535866575</v>
      </c>
    </row>
    <row r="47" spans="1:8" x14ac:dyDescent="0.2">
      <c r="A47" t="s">
        <v>40</v>
      </c>
    </row>
    <row r="48" spans="1:8" x14ac:dyDescent="0.2">
      <c r="A48" t="s">
        <v>37</v>
      </c>
      <c r="B48" s="10">
        <f>AVERAGE(B3:B6)</f>
        <v>101.4225</v>
      </c>
    </row>
    <row r="49" spans="1:8" x14ac:dyDescent="0.2">
      <c r="A49" t="s">
        <v>34</v>
      </c>
      <c r="B49" s="10">
        <f>AVERAGE(B7:B10)</f>
        <v>102.83000000000001</v>
      </c>
    </row>
    <row r="50" spans="1:8" x14ac:dyDescent="0.2">
      <c r="A50" t="s">
        <v>35</v>
      </c>
      <c r="B50" s="10">
        <f>AVERAGE(B11:B14)</f>
        <v>103.47750000000001</v>
      </c>
    </row>
    <row r="51" spans="1:8" x14ac:dyDescent="0.2">
      <c r="A51" t="s">
        <v>47</v>
      </c>
      <c r="B51" s="10">
        <f>AVERAGE(B15:B18)</f>
        <v>100.84700307137685</v>
      </c>
    </row>
    <row r="52" spans="1:8" x14ac:dyDescent="0.2">
      <c r="A52" t="s">
        <v>54</v>
      </c>
      <c r="B52" s="10"/>
      <c r="C52" s="10">
        <f>AVERAGE(C19:C22)</f>
        <v>101.27500000000001</v>
      </c>
    </row>
    <row r="53" spans="1:8" x14ac:dyDescent="0.2">
      <c r="A53" s="20" t="s">
        <v>59</v>
      </c>
      <c r="D53" s="10">
        <f>AVERAGE(D23:D26)</f>
        <v>101.55249999999999</v>
      </c>
    </row>
    <row r="54" spans="1:8" x14ac:dyDescent="0.2">
      <c r="A54" s="20" t="s">
        <v>60</v>
      </c>
      <c r="E54" s="10">
        <f>AVERAGE(E27:E30)</f>
        <v>100.56649869786891</v>
      </c>
    </row>
    <row r="55" spans="1:8" x14ac:dyDescent="0.2">
      <c r="A55" s="20" t="s">
        <v>70</v>
      </c>
      <c r="F55">
        <f>AVERAGE(F31:F34)</f>
        <v>101.37011764332551</v>
      </c>
    </row>
    <row r="56" spans="1:8" x14ac:dyDescent="0.2">
      <c r="A56" s="25" t="s">
        <v>71</v>
      </c>
      <c r="G56" s="7">
        <f>AVERAGE(G35:G38)</f>
        <v>101.30249999999999</v>
      </c>
    </row>
    <row r="57" spans="1:8" x14ac:dyDescent="0.2">
      <c r="A57" s="25" t="s">
        <v>76</v>
      </c>
      <c r="H57" s="7">
        <f>AVERAGE(H39:H42)</f>
        <v>101.01337496365055</v>
      </c>
    </row>
    <row r="59" spans="1:8" x14ac:dyDescent="0.2">
      <c r="A59" t="s">
        <v>39</v>
      </c>
    </row>
  </sheetData>
  <phoneticPr fontId="6" type="noConversion"/>
  <pageMargins left="0.59055118110236227" right="0.59055118110236227" top="0.59055118110236227" bottom="0.59055118110236227" header="0.29527559055118113" footer="0.29527559055118113"/>
  <pageSetup paperSize="9" orientation="landscape" r:id="rId1"/>
  <headerFooter alignWithMargins="0">
    <oddHeader>&amp;C2016-12-12&amp;R&amp;A</oddHeader>
    <oddFooter>&amp;L&amp;F&amp;C&amp;P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VPI</vt:lpstr>
      <vt:lpstr>Timlöner</vt:lpstr>
      <vt:lpstr>Lagstiftade avgifter</vt:lpstr>
      <vt:lpstr>Semesterlöneskuld</vt:lpstr>
      <vt:lpstr>Pris förbrukning</vt:lpstr>
    </vt:vector>
  </TitlesOfParts>
  <Company>Sveriges Kommuner och Landsting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hhel1</dc:creator>
  <cp:lastModifiedBy>Jonsson Elisabet</cp:lastModifiedBy>
  <dcterms:created xsi:type="dcterms:W3CDTF">2009-12-10T17:01:05Z</dcterms:created>
  <dcterms:modified xsi:type="dcterms:W3CDTF">2016-12-12T13:58:05Z</dcterms:modified>
</cp:coreProperties>
</file>