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0935" windowHeight="7530" activeTab="0"/>
  </bookViews>
  <sheets>
    <sheet name="OPI" sheetId="1" r:id="rId1"/>
    <sheet name="Löneavtal" sheetId="2" r:id="rId2"/>
    <sheet name="Lagstiftade avgifter" sheetId="3" r:id="rId3"/>
    <sheet name="Semesterlöneskuld" sheetId="4" r:id="rId4"/>
    <sheet name="KPI" sheetId="5" r:id="rId5"/>
  </sheets>
  <definedNames/>
  <calcPr fullCalcOnLoad="1"/>
</workbook>
</file>

<file path=xl/comments1.xml><?xml version="1.0" encoding="utf-8"?>
<comments xmlns="http://schemas.openxmlformats.org/spreadsheetml/2006/main">
  <authors>
    <author>hhel1</author>
  </authors>
  <commentList>
    <comment ref="F5" authorId="0">
      <text>
        <r>
          <rPr>
            <sz val="8"/>
            <rFont val="Tahoma"/>
            <family val="2"/>
          </rPr>
          <t xml:space="preserve">Löneökning enligt avtal inkl. kostnadsminskning pga. att ob, jour och beredskap samt lägstlönerna inte räknas upp med hela ramen, se fliken "Löneavtal".
</t>
        </r>
      </text>
    </comment>
    <comment ref="H5" authorId="0">
      <text>
        <r>
          <rPr>
            <b/>
            <sz val="8"/>
            <rFont val="Tahoma"/>
            <family val="2"/>
          </rPr>
          <t>Är lika med överhäng från 2011 års avtal. Siffran revideras när centralt löneavtal mellan SKL och Kommunal för 2012 är färdigt.</t>
        </r>
      </text>
    </comment>
  </commentList>
</comments>
</file>

<file path=xl/comments2.xml><?xml version="1.0" encoding="utf-8"?>
<comments xmlns="http://schemas.openxmlformats.org/spreadsheetml/2006/main">
  <authors>
    <author>hhel1</author>
  </authors>
  <commentList>
    <comment ref="F8" authorId="0">
      <text>
        <r>
          <rPr>
            <b/>
            <sz val="8"/>
            <rFont val="Tahoma"/>
            <family val="2"/>
          </rPr>
          <t>Nivåhöjning 1 april 2010:
490 kr / 20 783 kr = 2.36%
Kostnadshöjning efter det att hänsyn tagits till att lägstlöner och vissa förmåner räknas upp mindre än ramen = 2.31%</t>
        </r>
      </text>
    </comment>
    <comment ref="G8" authorId="0">
      <text>
        <r>
          <rPr>
            <b/>
            <sz val="8"/>
            <rFont val="Tahoma"/>
            <family val="2"/>
          </rPr>
          <t>Nivåhöjning 1 april 2011:
480 kr / 21 273 kr = 2.26%
Kostnadshöjning efter det att hänsyn tagits till att lägstlöner och vissa förmåner räknas upp mindre än ramen = 2.11%</t>
        </r>
      </text>
    </comment>
  </commentList>
</comments>
</file>

<file path=xl/comments3.xml><?xml version="1.0" encoding="utf-8"?>
<comments xmlns="http://schemas.openxmlformats.org/spreadsheetml/2006/main">
  <authors>
    <author>hhel1</author>
  </authors>
  <commentList>
    <comment ref="A4" authorId="0">
      <text>
        <r>
          <rPr>
            <sz val="8"/>
            <rFont val="Tahoma"/>
            <family val="2"/>
          </rPr>
          <t>2007-08: 18-24 år
2009- : 18-25 år</t>
        </r>
      </text>
    </comment>
  </commentList>
</comments>
</file>

<file path=xl/sharedStrings.xml><?xml version="1.0" encoding="utf-8"?>
<sst xmlns="http://schemas.openxmlformats.org/spreadsheetml/2006/main" count="145" uniqueCount="133">
  <si>
    <t>Engångsbelopp</t>
  </si>
  <si>
    <t>Medellön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</si>
  <si>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</si>
  <si>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</si>
  <si>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</si>
  <si>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</si>
  <si>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</si>
  <si>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</si>
  <si>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</si>
  <si>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</si>
  <si>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</si>
  <si>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</si>
  <si>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</si>
  <si>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</si>
  <si>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Årskostnad, procent</t>
  </si>
  <si>
    <t>Avtalskalkyl, Kommunals grupper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</si>
  <si>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</si>
  <si>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</si>
  <si>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</si>
  <si>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</si>
  <si>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</si>
  <si>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</si>
  <si>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</si>
  <si>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</si>
  <si>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</si>
  <si>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</si>
  <si>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</si>
  <si>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</si>
  <si>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</si>
  <si>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</si>
  <si>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</si>
  <si>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</si>
  <si>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</si>
  <si>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</si>
  <si>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</si>
  <si>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</si>
  <si>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</si>
  <si>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</si>
  <si>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</si>
  <si>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</si>
  <si>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</si>
  <si>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</si>
  <si>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</si>
  <si>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</si>
  <si>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</si>
  <si>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</si>
  <si>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</si>
  <si>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</si>
  <si>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</si>
  <si>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</si>
  <si>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</si>
  <si>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</si>
  <si>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</si>
  <si>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</si>
  <si>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</si>
  <si>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</si>
  <si>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</si>
  <si>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</si>
  <si>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</si>
  <si>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</si>
  <si>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</si>
  <si>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</si>
  <si>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</si>
  <si>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</si>
  <si>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KPI, 1980=100</t>
  </si>
  <si>
    <t>Procentuell förändring</t>
  </si>
  <si>
    <t>KPI, genomsnitt, dec-nov</t>
  </si>
  <si>
    <t>Årskostnad för löneavtal</t>
  </si>
  <si>
    <t>Löneökning utöver avtal (strukturförändring och löneglidning)</t>
  </si>
  <si>
    <t>Lagstadgade arbetsgivaravgifter</t>
  </si>
  <si>
    <t>Löneförändringarnas påverkan på semesterlöneskulden</t>
  </si>
  <si>
    <t>Summa lönekostnadsförändring</t>
  </si>
  <si>
    <t>KPI (genomsnittlig inflation 12 mån tom. nov året före)</t>
  </si>
  <si>
    <t>Omsorgsprisindex</t>
  </si>
  <si>
    <t>2004M12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</si>
  <si>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</si>
  <si>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</si>
  <si>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</si>
  <si>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</si>
  <si>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</si>
  <si>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</si>
  <si>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</si>
  <si>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</si>
  <si>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</si>
  <si>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</si>
  <si>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</si>
  <si>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</si>
  <si>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Källa: Räkenskapssammandragen</t>
  </si>
  <si>
    <t>Arbetsgivaravgifter ungdomar</t>
  </si>
  <si>
    <t>Arbetsgivaravgifter övriga</t>
  </si>
  <si>
    <t>Ihopvägning av arbetsgivaravgifterna:</t>
  </si>
  <si>
    <t>Vikt av lönesumman 18-24 år</t>
  </si>
  <si>
    <t>Vikt av lönesumman 18-25 år</t>
  </si>
  <si>
    <t>Vikt av lönesumman 25-64 år</t>
  </si>
  <si>
    <t>Vikt av lönesumman 26-64 år</t>
  </si>
  <si>
    <t>Arbetsgivaravgift inkl ungdomar</t>
  </si>
  <si>
    <t>Effekt på lönekostnaderna, samtliga ändringar</t>
  </si>
  <si>
    <t>Andel av lönesumman</t>
  </si>
  <si>
    <t>Externa löner (mdkr)</t>
  </si>
  <si>
    <t>Löner inkl arbetsgivaravgifter (mdkr)</t>
  </si>
  <si>
    <t>Upplupna semesterlöner (mdkr)</t>
  </si>
  <si>
    <t>Anm: På grund av att statistiken redovisas med nästan ett års eftersläpning</t>
  </si>
  <si>
    <t>Omsorgsprisindex*</t>
  </si>
  <si>
    <t xml:space="preserve"> * 80% lönekostnadsförändring och 20% KPI</t>
  </si>
  <si>
    <t>Årsgenomsnitt</t>
  </si>
  <si>
    <t>prel 2010</t>
  </si>
  <si>
    <t>def 2010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</si>
  <si>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</si>
  <si>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</si>
  <si>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</si>
  <si>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</si>
  <si>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</si>
  <si>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</si>
  <si>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</si>
  <si>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</si>
  <si>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</si>
  <si>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</si>
  <si>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</si>
  <si>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</si>
  <si>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def 2011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</si>
  <si>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</si>
  <si>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</si>
  <si>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</si>
  <si>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</si>
  <si>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</si>
  <si>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</si>
  <si>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</si>
  <si>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</si>
  <si>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</si>
  <si>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</si>
  <si>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</si>
  <si>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prel 2012</t>
  </si>
  <si>
    <t>används semesterlöneskuldens andel 2008 för att beräkna effekten på lönekostnaderna 2010 osv.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</si>
</sst>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"/>
    <numFmt numFmtId="166" formatCode="0.0000"/>
    <numFmt numFmtId="167" formatCode="0.00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00000"/>
    <numFmt numFmtId="173" formatCode="0.0%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Alignment="1">
      <alignment horizontal="right" vertical="top"/>
    </xf>
    <xf numFmtId="2" fontId="4" fillId="0" borderId="0" xfId="0" applyNumberFormat="1" applyFont="1" applyAlignment="1">
      <alignment horizontal="right"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horizontal="right" vertical="top"/>
    </xf>
    <xf numFmtId="2" fontId="5" fillId="0" borderId="0" xfId="0" applyNumberFormat="1" applyFont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0" fontId="6" fillId="0" borderId="16" xfId="0" applyFont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173" fontId="6" fillId="0" borderId="17" xfId="50" applyNumberFormat="1" applyFont="1" applyBorder="1" applyAlignment="1">
      <alignment horizontal="right" vertical="top"/>
    </xf>
    <xf numFmtId="173" fontId="0" fillId="0" borderId="0" xfId="50" applyNumberFormat="1" applyFont="1" applyAlignment="1">
      <alignment/>
    </xf>
    <xf numFmtId="10" fontId="0" fillId="0" borderId="0" xfId="50" applyNumberFormat="1" applyFont="1" applyAlignment="1">
      <alignment/>
    </xf>
    <xf numFmtId="3" fontId="0" fillId="0" borderId="0" xfId="0" applyNumberFormat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Kommunägda företag" xfId="58"/>
    <cellStyle name="Comma [0]" xfId="59"/>
    <cellStyle name="Utdata" xfId="60"/>
    <cellStyle name="Currency" xfId="61"/>
    <cellStyle name="Valuta (0)_Kommunägda företag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0.140625" style="14" customWidth="1"/>
    <col min="2" max="16384" width="9.140625" style="14" customWidth="1"/>
  </cols>
  <sheetData>
    <row r="1" ht="18">
      <c r="A1" s="25" t="s">
        <v>73</v>
      </c>
    </row>
    <row r="2" ht="12.75"/>
    <row r="3" ht="13.5" thickBot="1"/>
    <row r="4" spans="1:8" ht="13.5" thickBot="1">
      <c r="A4" s="15"/>
      <c r="B4" s="20">
        <v>2007</v>
      </c>
      <c r="C4" s="20">
        <v>2008</v>
      </c>
      <c r="D4" s="20">
        <v>2009</v>
      </c>
      <c r="E4" s="20" t="s">
        <v>105</v>
      </c>
      <c r="F4" s="20" t="s">
        <v>106</v>
      </c>
      <c r="G4" s="21" t="s">
        <v>119</v>
      </c>
      <c r="H4" s="21" t="s">
        <v>131</v>
      </c>
    </row>
    <row r="5" spans="1:8" ht="12.75">
      <c r="A5" s="16" t="s">
        <v>67</v>
      </c>
      <c r="B5" s="19">
        <f>+Löneavtal!C18</f>
        <v>3.224433432728979</v>
      </c>
      <c r="C5" s="19">
        <f>+Löneavtal!D18</f>
        <v>6.701486486486544</v>
      </c>
      <c r="D5" s="19">
        <f>+Löneavtal!E18</f>
        <v>2.95499999999997</v>
      </c>
      <c r="E5" s="19">
        <v>0.96</v>
      </c>
      <c r="F5" s="19">
        <f>+Löneavtal!F18</f>
        <v>2.705803992035328</v>
      </c>
      <c r="G5" s="19">
        <f>+Löneavtal!G18</f>
        <v>2.1591485021994004</v>
      </c>
      <c r="H5" s="19">
        <f>+Löneavtal!H18</f>
        <v>0.5192823567051335</v>
      </c>
    </row>
    <row r="6" spans="1:8" ht="12.75">
      <c r="A6" s="16" t="s">
        <v>68</v>
      </c>
      <c r="B6" s="19">
        <v>0.1</v>
      </c>
      <c r="C6" s="19">
        <v>0.1</v>
      </c>
      <c r="D6" s="19">
        <v>0.1</v>
      </c>
      <c r="E6" s="19">
        <v>0.1</v>
      </c>
      <c r="F6" s="23">
        <v>0.1</v>
      </c>
      <c r="G6" s="23">
        <v>0.1</v>
      </c>
      <c r="H6" s="23">
        <v>0.1</v>
      </c>
    </row>
    <row r="7" spans="1:8" ht="12.75">
      <c r="A7" s="16" t="s">
        <v>69</v>
      </c>
      <c r="B7" s="19">
        <f>+'Lagstiftade avgifter'!D15</f>
        <v>-0.022622467493182974</v>
      </c>
      <c r="C7" s="19">
        <f>+'Lagstiftade avgifter'!E15</f>
        <v>-0.1655386584847096</v>
      </c>
      <c r="D7" s="19">
        <f>+'Lagstiftade avgifter'!F15</f>
        <v>-0.9997905797230366</v>
      </c>
      <c r="E7" s="19">
        <v>0</v>
      </c>
      <c r="F7" s="19">
        <f>+'Lagstiftade avgifter'!G15</f>
        <v>0</v>
      </c>
      <c r="G7" s="19">
        <f>+'Lagstiftade avgifter'!H15</f>
        <v>0</v>
      </c>
      <c r="H7" s="19">
        <f>+'Lagstiftade avgifter'!I15</f>
        <v>0</v>
      </c>
    </row>
    <row r="8" spans="1:8" ht="12.75">
      <c r="A8" s="16" t="s">
        <v>70</v>
      </c>
      <c r="B8" s="23">
        <f>+Semesterlöneskuld!B8*OPI!B5</f>
        <v>0.2080282044761454</v>
      </c>
      <c r="C8" s="23">
        <f>+Semesterlöneskuld!B8*OPI!C5</f>
        <v>0.4323544679057188</v>
      </c>
      <c r="D8" s="23">
        <f>+Semesterlöneskuld!C8*OPI!D5</f>
        <v>0.1836418886700972</v>
      </c>
      <c r="E8" s="23">
        <v>0.06</v>
      </c>
      <c r="F8" s="23">
        <f>+Semesterlöneskuld!D8*OPI!F5</f>
        <v>0.16176216375972272</v>
      </c>
      <c r="G8" s="23">
        <f>+Semesterlöneskuld!E8*OPI!G5</f>
        <v>0.1288864894699143</v>
      </c>
      <c r="H8" s="23">
        <f>+Semesterlöneskuld!F8*OPI!H5</f>
        <v>0.030964864600012004</v>
      </c>
    </row>
    <row r="9" spans="1:8" ht="12.75">
      <c r="A9" s="17" t="s">
        <v>71</v>
      </c>
      <c r="B9" s="22">
        <f>+B5+B6+B7+B8</f>
        <v>3.5098391697119418</v>
      </c>
      <c r="C9" s="22">
        <f>+C5+C6+C7+C8</f>
        <v>7.068302295907553</v>
      </c>
      <c r="D9" s="22">
        <f>+D5+D6+D7+D8</f>
        <v>2.2388513089470305</v>
      </c>
      <c r="E9" s="22">
        <v>1.11</v>
      </c>
      <c r="F9" s="22">
        <f>+F5+F6+F7+F8</f>
        <v>2.967566155795051</v>
      </c>
      <c r="G9" s="22">
        <f>+G5+G6+G7+G8</f>
        <v>2.388034991669315</v>
      </c>
      <c r="H9" s="22">
        <f>+H5+H6+H7+H8</f>
        <v>0.6502472213051455</v>
      </c>
    </row>
    <row r="10" spans="1:8" ht="12.75">
      <c r="A10" s="17"/>
      <c r="B10" s="22"/>
      <c r="C10" s="22"/>
      <c r="D10" s="22"/>
      <c r="E10" s="22"/>
      <c r="F10" s="22"/>
      <c r="G10" s="22"/>
      <c r="H10" s="22"/>
    </row>
    <row r="11" spans="1:8" ht="12.75">
      <c r="A11" s="17" t="s">
        <v>72</v>
      </c>
      <c r="B11" s="22">
        <f>+KPI!D26</f>
        <v>1.2951672862453467</v>
      </c>
      <c r="C11" s="22">
        <f>+KPI!D38</f>
        <v>2.060744851073837</v>
      </c>
      <c r="D11" s="22">
        <f>+KPI!D50</f>
        <v>3.694509009734648</v>
      </c>
      <c r="E11" s="22">
        <v>-0.32</v>
      </c>
      <c r="F11" s="22">
        <f>+KPI!D62</f>
        <v>-0.3179209192519683</v>
      </c>
      <c r="G11" s="22">
        <f>+KPI!D74</f>
        <v>1.1488334942850509</v>
      </c>
      <c r="H11" s="22">
        <f>+KPI!D86</f>
        <v>2.6581446090097938</v>
      </c>
    </row>
    <row r="12" spans="1:8" ht="12.75">
      <c r="A12" s="17"/>
      <c r="B12" s="18"/>
      <c r="C12" s="22"/>
      <c r="D12" s="22"/>
      <c r="E12" s="22"/>
      <c r="F12" s="22"/>
      <c r="G12" s="22"/>
      <c r="H12" s="22"/>
    </row>
    <row r="13" spans="1:8" ht="16.5" thickBot="1">
      <c r="A13" s="24" t="s">
        <v>102</v>
      </c>
      <c r="B13" s="27">
        <f>((0.8*B9)+(0.2*B11))/100</f>
        <v>0.030669047930186228</v>
      </c>
      <c r="C13" s="27">
        <f>((0.8*C9)+(0.2*C11))/100</f>
        <v>0.060667908069408104</v>
      </c>
      <c r="D13" s="27">
        <f>((0.8*D9)+(0.2*D11))/100</f>
        <v>0.02529982849104554</v>
      </c>
      <c r="E13" s="27">
        <v>0.008</v>
      </c>
      <c r="F13" s="27">
        <f>((0.8*F9)+(0.2*F11))/100</f>
        <v>0.023104687407856473</v>
      </c>
      <c r="G13" s="27">
        <f>((0.8*G9)+(0.2*G11))/100</f>
        <v>0.02140194692192462</v>
      </c>
      <c r="H13" s="27">
        <f>((0.8*H9)+(0.2*H11))/100</f>
        <v>0.01051826698846075</v>
      </c>
    </row>
    <row r="14" ht="12.75"/>
    <row r="15" ht="12.75">
      <c r="A15" s="14" t="s">
        <v>103</v>
      </c>
    </row>
    <row r="19" ht="12.75"/>
    <row r="20" ht="12.75"/>
    <row r="21" ht="12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4.7109375" style="0" customWidth="1"/>
  </cols>
  <sheetData>
    <row r="2" spans="1:11" ht="15.75">
      <c r="A2" s="9" t="s">
        <v>15</v>
      </c>
      <c r="K2" s="3" t="s">
        <v>0</v>
      </c>
    </row>
    <row r="4" spans="1:16" ht="12.75">
      <c r="A4" s="1"/>
      <c r="B4" s="2">
        <v>2006</v>
      </c>
      <c r="C4" s="2">
        <v>2007</v>
      </c>
      <c r="D4" s="2">
        <v>2008</v>
      </c>
      <c r="E4" s="2">
        <v>2009</v>
      </c>
      <c r="F4" s="2">
        <v>2010</v>
      </c>
      <c r="G4" s="2">
        <v>2011</v>
      </c>
      <c r="H4" s="2">
        <v>2012</v>
      </c>
      <c r="K4" s="1"/>
      <c r="L4" s="2">
        <v>2006</v>
      </c>
      <c r="M4" s="2">
        <v>2007</v>
      </c>
      <c r="N4" s="2">
        <v>2008</v>
      </c>
      <c r="O4" s="2">
        <v>2009</v>
      </c>
      <c r="P4" s="2">
        <v>2010</v>
      </c>
    </row>
    <row r="5" spans="1:16" ht="12.75">
      <c r="A5" s="3" t="s">
        <v>2</v>
      </c>
      <c r="B5" s="4">
        <v>100</v>
      </c>
      <c r="C5" s="4">
        <f>+B16</f>
        <v>103</v>
      </c>
      <c r="D5" s="4">
        <f>+C5/100*109.34</f>
        <v>112.62020000000001</v>
      </c>
      <c r="E5" s="4">
        <f>+D16</f>
        <v>112.62020000000001</v>
      </c>
      <c r="F5" s="4">
        <f>+E16</f>
        <v>117.05743588000003</v>
      </c>
      <c r="G5" s="4">
        <f>+F16</f>
        <v>119.76146264882802</v>
      </c>
      <c r="H5" s="4">
        <f>+G16</f>
        <v>122.28842951071827</v>
      </c>
      <c r="K5" s="3" t="s">
        <v>2</v>
      </c>
      <c r="L5" s="4"/>
      <c r="M5" s="4"/>
      <c r="N5" s="4"/>
      <c r="O5" s="4"/>
      <c r="P5" s="4"/>
    </row>
    <row r="6" spans="1:16" ht="12.75">
      <c r="A6" s="3" t="s">
        <v>3</v>
      </c>
      <c r="B6" s="4">
        <v>100</v>
      </c>
      <c r="C6" s="4">
        <f aca="true" t="shared" si="0" ref="C6:H6">+C5</f>
        <v>103</v>
      </c>
      <c r="D6" s="4">
        <f t="shared" si="0"/>
        <v>112.62020000000001</v>
      </c>
      <c r="E6" s="4">
        <f t="shared" si="0"/>
        <v>112.62020000000001</v>
      </c>
      <c r="F6" s="4">
        <f t="shared" si="0"/>
        <v>117.05743588000003</v>
      </c>
      <c r="G6" s="4">
        <f t="shared" si="0"/>
        <v>119.76146264882802</v>
      </c>
      <c r="H6" s="4">
        <f t="shared" si="0"/>
        <v>122.28842951071827</v>
      </c>
      <c r="K6" s="3" t="s">
        <v>3</v>
      </c>
      <c r="L6" s="4"/>
      <c r="M6" s="4"/>
      <c r="N6" s="4"/>
      <c r="O6" s="4"/>
      <c r="P6" s="4"/>
    </row>
    <row r="7" spans="1:16" ht="12.75">
      <c r="A7" s="3" t="s">
        <v>4</v>
      </c>
      <c r="B7" s="4">
        <v>100</v>
      </c>
      <c r="C7" s="4">
        <f>+C6</f>
        <v>103</v>
      </c>
      <c r="D7" s="4">
        <f aca="true" t="shared" si="1" ref="D7:E16">+D6</f>
        <v>112.62020000000001</v>
      </c>
      <c r="E7" s="4">
        <f>+E6</f>
        <v>112.62020000000001</v>
      </c>
      <c r="F7" s="4">
        <f aca="true" t="shared" si="2" ref="F7:H16">+F6</f>
        <v>117.05743588000003</v>
      </c>
      <c r="G7" s="4">
        <f t="shared" si="2"/>
        <v>119.76146264882802</v>
      </c>
      <c r="H7" s="4">
        <f t="shared" si="2"/>
        <v>122.28842951071827</v>
      </c>
      <c r="K7" s="3" t="s">
        <v>4</v>
      </c>
      <c r="L7" s="4"/>
      <c r="M7" s="4"/>
      <c r="N7" s="4"/>
      <c r="O7" s="4"/>
      <c r="P7" s="4"/>
    </row>
    <row r="8" spans="1:16" ht="12.75">
      <c r="A8" s="3" t="s">
        <v>5</v>
      </c>
      <c r="B8" s="4">
        <v>103</v>
      </c>
      <c r="C8" s="4">
        <f>+C7</f>
        <v>103</v>
      </c>
      <c r="D8" s="4">
        <f t="shared" si="1"/>
        <v>112.62020000000001</v>
      </c>
      <c r="E8" s="4">
        <f>109.34*1.0394*1.03</f>
        <v>117.05743588000003</v>
      </c>
      <c r="F8" s="4">
        <f>+F7*1.0231</f>
        <v>119.76146264882802</v>
      </c>
      <c r="G8" s="4">
        <f>+G7*1.0211</f>
        <v>122.28842951071827</v>
      </c>
      <c r="H8" s="4">
        <f>+H7</f>
        <v>122.28842951071827</v>
      </c>
      <c r="K8" s="3" t="s">
        <v>5</v>
      </c>
      <c r="L8" s="4"/>
      <c r="M8" s="4"/>
      <c r="N8" s="4"/>
      <c r="O8" s="4"/>
      <c r="P8" s="4"/>
    </row>
    <row r="9" spans="1:16" ht="12.75">
      <c r="A9" s="3" t="s">
        <v>6</v>
      </c>
      <c r="B9" s="4">
        <f>+B8</f>
        <v>103</v>
      </c>
      <c r="C9" s="4">
        <f>+C8</f>
        <v>103</v>
      </c>
      <c r="D9" s="4">
        <f t="shared" si="1"/>
        <v>112.62020000000001</v>
      </c>
      <c r="E9" s="4">
        <f>+E8</f>
        <v>117.05743588000003</v>
      </c>
      <c r="F9" s="4">
        <f t="shared" si="2"/>
        <v>119.76146264882802</v>
      </c>
      <c r="G9" s="4">
        <f t="shared" si="2"/>
        <v>122.28842951071827</v>
      </c>
      <c r="H9" s="4">
        <f aca="true" t="shared" si="3" ref="H9:H17">+H8</f>
        <v>122.28842951071827</v>
      </c>
      <c r="K9" s="3" t="s">
        <v>6</v>
      </c>
      <c r="L9" s="4"/>
      <c r="M9" s="4"/>
      <c r="N9" s="4"/>
      <c r="O9" s="4"/>
      <c r="P9" s="4"/>
    </row>
    <row r="10" spans="1:16" ht="12.75">
      <c r="A10" s="3" t="s">
        <v>7</v>
      </c>
      <c r="B10" s="4">
        <f aca="true" t="shared" si="4" ref="B10:B16">+B9</f>
        <v>103</v>
      </c>
      <c r="C10" s="4">
        <f>(100+M10/M18*100)*1.03</f>
        <v>113.18793273986152</v>
      </c>
      <c r="D10" s="4">
        <f t="shared" si="1"/>
        <v>112.62020000000001</v>
      </c>
      <c r="E10" s="4">
        <f t="shared" si="1"/>
        <v>117.05743588000003</v>
      </c>
      <c r="F10" s="4">
        <f t="shared" si="2"/>
        <v>119.76146264882802</v>
      </c>
      <c r="G10" s="4">
        <f t="shared" si="2"/>
        <v>122.28842951071827</v>
      </c>
      <c r="H10" s="4">
        <f t="shared" si="3"/>
        <v>122.28842951071827</v>
      </c>
      <c r="K10" s="3" t="s">
        <v>7</v>
      </c>
      <c r="L10" s="4"/>
      <c r="M10">
        <v>1800</v>
      </c>
      <c r="N10" s="4"/>
      <c r="O10" s="4"/>
      <c r="P10" s="4"/>
    </row>
    <row r="11" spans="1:16" ht="12.75">
      <c r="A11" s="3" t="s">
        <v>8</v>
      </c>
      <c r="B11" s="4">
        <f t="shared" si="4"/>
        <v>103</v>
      </c>
      <c r="C11" s="4">
        <f>+C9</f>
        <v>103</v>
      </c>
      <c r="D11" s="4">
        <f t="shared" si="1"/>
        <v>112.62020000000001</v>
      </c>
      <c r="E11" s="4">
        <f t="shared" si="1"/>
        <v>117.05743588000003</v>
      </c>
      <c r="F11" s="4">
        <f t="shared" si="2"/>
        <v>119.76146264882802</v>
      </c>
      <c r="G11" s="4">
        <f t="shared" si="2"/>
        <v>122.28842951071827</v>
      </c>
      <c r="H11" s="4">
        <f t="shared" si="3"/>
        <v>122.28842951071827</v>
      </c>
      <c r="K11" s="3" t="s">
        <v>8</v>
      </c>
      <c r="L11" s="4"/>
      <c r="M11" s="4"/>
      <c r="N11" s="4"/>
      <c r="O11" s="4"/>
      <c r="P11" s="4"/>
    </row>
    <row r="12" spans="1:16" ht="12.75">
      <c r="A12" s="3" t="s">
        <v>9</v>
      </c>
      <c r="B12" s="4">
        <f t="shared" si="4"/>
        <v>103</v>
      </c>
      <c r="C12" s="4">
        <f>+C11</f>
        <v>103</v>
      </c>
      <c r="D12" s="4">
        <f t="shared" si="1"/>
        <v>112.62020000000001</v>
      </c>
      <c r="E12" s="4">
        <f t="shared" si="1"/>
        <v>117.05743588000003</v>
      </c>
      <c r="F12" s="4">
        <f t="shared" si="2"/>
        <v>119.76146264882802</v>
      </c>
      <c r="G12" s="4">
        <f t="shared" si="2"/>
        <v>122.28842951071827</v>
      </c>
      <c r="H12" s="4">
        <f t="shared" si="3"/>
        <v>122.28842951071827</v>
      </c>
      <c r="K12" s="3" t="s">
        <v>9</v>
      </c>
      <c r="L12" s="4"/>
      <c r="M12" s="4"/>
      <c r="N12" s="4"/>
      <c r="O12" s="4"/>
      <c r="P12" s="4"/>
    </row>
    <row r="13" spans="1:16" ht="12.75">
      <c r="A13" s="3" t="s">
        <v>10</v>
      </c>
      <c r="B13" s="4">
        <f t="shared" si="4"/>
        <v>103</v>
      </c>
      <c r="C13" s="4">
        <f>+C11</f>
        <v>103</v>
      </c>
      <c r="D13" s="4">
        <f t="shared" si="1"/>
        <v>112.62020000000001</v>
      </c>
      <c r="E13" s="4">
        <f t="shared" si="1"/>
        <v>117.05743588000003</v>
      </c>
      <c r="F13" s="4">
        <f t="shared" si="2"/>
        <v>119.76146264882802</v>
      </c>
      <c r="G13" s="4">
        <f t="shared" si="2"/>
        <v>122.28842951071827</v>
      </c>
      <c r="H13" s="4">
        <f t="shared" si="3"/>
        <v>122.28842951071827</v>
      </c>
      <c r="K13" s="3" t="s">
        <v>10</v>
      </c>
      <c r="L13" s="4"/>
      <c r="M13" s="4"/>
      <c r="N13" s="4"/>
      <c r="O13" s="4"/>
      <c r="P13" s="4"/>
    </row>
    <row r="14" spans="1:16" ht="12.75">
      <c r="A14" s="3" t="s">
        <v>11</v>
      </c>
      <c r="B14" s="4">
        <f t="shared" si="4"/>
        <v>103</v>
      </c>
      <c r="C14" s="4">
        <f>+C12</f>
        <v>103</v>
      </c>
      <c r="D14" s="4">
        <f t="shared" si="1"/>
        <v>112.62020000000001</v>
      </c>
      <c r="E14" s="4">
        <f t="shared" si="1"/>
        <v>117.05743588000003</v>
      </c>
      <c r="F14" s="4">
        <f t="shared" si="2"/>
        <v>119.76146264882802</v>
      </c>
      <c r="G14" s="4">
        <f t="shared" si="2"/>
        <v>122.28842951071827</v>
      </c>
      <c r="H14" s="4">
        <f t="shared" si="3"/>
        <v>122.28842951071827</v>
      </c>
      <c r="K14" s="3" t="s">
        <v>11</v>
      </c>
      <c r="L14" s="4"/>
      <c r="M14" s="4"/>
      <c r="N14" s="4"/>
      <c r="O14" s="4"/>
      <c r="P14" s="4"/>
    </row>
    <row r="15" spans="1:16" ht="12.75">
      <c r="A15" s="3" t="s">
        <v>12</v>
      </c>
      <c r="B15" s="4">
        <f t="shared" si="4"/>
        <v>103</v>
      </c>
      <c r="C15" s="4">
        <f>+C13</f>
        <v>103</v>
      </c>
      <c r="D15" s="4">
        <f t="shared" si="1"/>
        <v>112.62020000000001</v>
      </c>
      <c r="E15" s="4">
        <f t="shared" si="1"/>
        <v>117.05743588000003</v>
      </c>
      <c r="F15" s="4">
        <f t="shared" si="2"/>
        <v>119.76146264882802</v>
      </c>
      <c r="G15" s="4">
        <f t="shared" si="2"/>
        <v>122.28842951071827</v>
      </c>
      <c r="H15" s="4">
        <f t="shared" si="3"/>
        <v>122.28842951071827</v>
      </c>
      <c r="K15" s="3" t="s">
        <v>12</v>
      </c>
      <c r="L15" s="4"/>
      <c r="M15" s="4"/>
      <c r="N15" s="4"/>
      <c r="O15" s="4"/>
      <c r="P15" s="4"/>
    </row>
    <row r="16" spans="1:16" ht="12.75">
      <c r="A16" s="3" t="s">
        <v>13</v>
      </c>
      <c r="B16" s="4">
        <f t="shared" si="4"/>
        <v>103</v>
      </c>
      <c r="C16" s="4">
        <f>(100+M16/M18*100)*1.03</f>
        <v>123.37586547972305</v>
      </c>
      <c r="D16" s="4">
        <f t="shared" si="1"/>
        <v>112.62020000000001</v>
      </c>
      <c r="E16" s="4">
        <f t="shared" si="1"/>
        <v>117.05743588000003</v>
      </c>
      <c r="F16" s="4">
        <f t="shared" si="2"/>
        <v>119.76146264882802</v>
      </c>
      <c r="G16" s="4">
        <f t="shared" si="2"/>
        <v>122.28842951071827</v>
      </c>
      <c r="H16" s="4">
        <f t="shared" si="3"/>
        <v>122.28842951071827</v>
      </c>
      <c r="K16" s="5" t="s">
        <v>13</v>
      </c>
      <c r="L16" s="6"/>
      <c r="M16" s="8">
        <v>3600</v>
      </c>
      <c r="N16" s="6"/>
      <c r="O16" s="6"/>
      <c r="P16" s="6"/>
    </row>
    <row r="17" spans="1:8" ht="12.75">
      <c r="A17" s="3" t="s">
        <v>104</v>
      </c>
      <c r="B17" s="4">
        <f aca="true" t="shared" si="5" ref="B17:G17">SUM(B5:B16)/12</f>
        <v>102.25</v>
      </c>
      <c r="C17" s="4">
        <f t="shared" si="5"/>
        <v>105.54698318496537</v>
      </c>
      <c r="D17" s="4">
        <f t="shared" si="5"/>
        <v>112.62020000000005</v>
      </c>
      <c r="E17" s="4">
        <f t="shared" si="5"/>
        <v>115.94812691000003</v>
      </c>
      <c r="F17" s="4">
        <f t="shared" si="5"/>
        <v>119.085455956621</v>
      </c>
      <c r="G17" s="4">
        <f t="shared" si="5"/>
        <v>121.65668779524572</v>
      </c>
      <c r="H17" s="4">
        <f t="shared" si="3"/>
        <v>122.28842951071827</v>
      </c>
    </row>
    <row r="18" spans="1:13" ht="12.75">
      <c r="A18" s="5" t="s">
        <v>14</v>
      </c>
      <c r="B18" s="6"/>
      <c r="C18" s="7">
        <f>+(C17/B17-1)*100</f>
        <v>3.224433432728979</v>
      </c>
      <c r="D18" s="7">
        <f>D17/C17*100-100</f>
        <v>6.701486486486544</v>
      </c>
      <c r="E18" s="7">
        <f>E17/D17*100-100</f>
        <v>2.95499999999997</v>
      </c>
      <c r="F18" s="7">
        <f>F17/E17*100-100</f>
        <v>2.705803992035328</v>
      </c>
      <c r="G18" s="7">
        <f>G17/F17*100-100</f>
        <v>2.1591485021994004</v>
      </c>
      <c r="H18" s="7">
        <f>H17/G17*100-100</f>
        <v>0.5192823567051335</v>
      </c>
      <c r="K18" t="s">
        <v>1</v>
      </c>
      <c r="M18">
        <v>18198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4.8515625" style="0" customWidth="1"/>
  </cols>
  <sheetData>
    <row r="2" spans="3:9" ht="12.75"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v>2012</v>
      </c>
    </row>
    <row r="4" spans="1:9" ht="12.75">
      <c r="A4" t="s">
        <v>88</v>
      </c>
      <c r="C4" s="29"/>
      <c r="D4" s="29">
        <v>0.2271</v>
      </c>
      <c r="E4" s="29">
        <v>0.2131</v>
      </c>
      <c r="F4" s="29">
        <v>0.1549</v>
      </c>
      <c r="G4" s="29">
        <f aca="true" t="shared" si="0" ref="G4:I5">+F4</f>
        <v>0.1549</v>
      </c>
      <c r="H4" s="29">
        <f t="shared" si="0"/>
        <v>0.1549</v>
      </c>
      <c r="I4" s="29">
        <f t="shared" si="0"/>
        <v>0.1549</v>
      </c>
    </row>
    <row r="5" spans="1:9" ht="12.75">
      <c r="A5" t="s">
        <v>89</v>
      </c>
      <c r="C5" s="29">
        <v>0.3228</v>
      </c>
      <c r="D5" s="29">
        <v>0.3242</v>
      </c>
      <c r="E5" s="29">
        <v>0.3242</v>
      </c>
      <c r="F5" s="29">
        <v>0.3142</v>
      </c>
      <c r="G5" s="29">
        <f t="shared" si="0"/>
        <v>0.3142</v>
      </c>
      <c r="H5" s="29">
        <f t="shared" si="0"/>
        <v>0.3142</v>
      </c>
      <c r="I5" s="29">
        <f t="shared" si="0"/>
        <v>0.3142</v>
      </c>
    </row>
    <row r="6" spans="3:9" ht="12.75">
      <c r="C6" s="29"/>
      <c r="D6" s="29"/>
      <c r="E6" s="29"/>
      <c r="F6" s="29"/>
      <c r="G6" s="29"/>
      <c r="H6" s="29"/>
      <c r="I6" s="29"/>
    </row>
    <row r="7" ht="12.75">
      <c r="C7" t="s">
        <v>90</v>
      </c>
    </row>
    <row r="8" spans="1:9" ht="12.75">
      <c r="A8" t="s">
        <v>91</v>
      </c>
      <c r="B8">
        <v>0.035</v>
      </c>
      <c r="D8" s="29">
        <f>+B8*0.5*D4</f>
        <v>0.00397425</v>
      </c>
      <c r="E8" s="29">
        <f>+B8*E4</f>
        <v>0.007458500000000001</v>
      </c>
      <c r="F8" s="29"/>
      <c r="G8" s="29"/>
      <c r="H8" s="29"/>
      <c r="I8" s="29"/>
    </row>
    <row r="9" spans="1:9" ht="12.75">
      <c r="A9" t="s">
        <v>92</v>
      </c>
      <c r="B9">
        <v>0.0445</v>
      </c>
      <c r="D9" s="29"/>
      <c r="E9" s="29"/>
      <c r="F9" s="29">
        <f>+B9*F4</f>
        <v>0.00689305</v>
      </c>
      <c r="G9" s="29">
        <f>+B9*G4</f>
        <v>0.00689305</v>
      </c>
      <c r="H9" s="29">
        <f>+$B9*H4</f>
        <v>0.00689305</v>
      </c>
      <c r="I9" s="29">
        <f>+$B9*I4</f>
        <v>0.00689305</v>
      </c>
    </row>
    <row r="10" spans="1:9" ht="12.75">
      <c r="A10" t="s">
        <v>93</v>
      </c>
      <c r="B10">
        <f>1-B8</f>
        <v>0.965</v>
      </c>
      <c r="D10" s="29">
        <f>+B10*D5+B8*0.5*D5</f>
        <v>0.3185265</v>
      </c>
      <c r="E10" s="29">
        <f>+B10*E5</f>
        <v>0.312853</v>
      </c>
      <c r="F10" s="29"/>
      <c r="G10" s="29"/>
      <c r="H10" s="29"/>
      <c r="I10" s="29"/>
    </row>
    <row r="11" spans="1:9" ht="12.75">
      <c r="A11" t="s">
        <v>94</v>
      </c>
      <c r="B11">
        <f>1-B9</f>
        <v>0.9555</v>
      </c>
      <c r="D11" s="29"/>
      <c r="E11" s="29"/>
      <c r="F11" s="29">
        <f>+B11*F5</f>
        <v>0.3002181</v>
      </c>
      <c r="G11" s="29">
        <f>+B11*G5</f>
        <v>0.3002181</v>
      </c>
      <c r="H11" s="29">
        <f>+$B11*H5</f>
        <v>0.3002181</v>
      </c>
      <c r="I11" s="29">
        <f>+$B11*I5</f>
        <v>0.3002181</v>
      </c>
    </row>
    <row r="13" spans="1:9" ht="12.75">
      <c r="A13" t="s">
        <v>95</v>
      </c>
      <c r="C13" s="29">
        <f>+C5</f>
        <v>0.3228</v>
      </c>
      <c r="D13" s="29">
        <f aca="true" t="shared" si="1" ref="D13:I13">SUM(D8:D11)</f>
        <v>0.32250075</v>
      </c>
      <c r="E13" s="29">
        <f t="shared" si="1"/>
        <v>0.32031149999999997</v>
      </c>
      <c r="F13" s="29">
        <f t="shared" si="1"/>
        <v>0.30711115</v>
      </c>
      <c r="G13" s="29">
        <f t="shared" si="1"/>
        <v>0.30711115</v>
      </c>
      <c r="H13" s="29">
        <f t="shared" si="1"/>
        <v>0.30711115</v>
      </c>
      <c r="I13" s="29">
        <f t="shared" si="1"/>
        <v>0.30711115</v>
      </c>
    </row>
    <row r="14" spans="3:9" ht="12.75">
      <c r="C14">
        <f aca="true" t="shared" si="2" ref="C14:H14">1+C13</f>
        <v>1.3228</v>
      </c>
      <c r="D14">
        <f t="shared" si="2"/>
        <v>1.3225007500000001</v>
      </c>
      <c r="E14">
        <f t="shared" si="2"/>
        <v>1.3203114999999999</v>
      </c>
      <c r="F14">
        <f t="shared" si="2"/>
        <v>1.3071111499999999</v>
      </c>
      <c r="G14">
        <f t="shared" si="2"/>
        <v>1.3071111499999999</v>
      </c>
      <c r="H14">
        <f t="shared" si="2"/>
        <v>1.3071111499999999</v>
      </c>
      <c r="I14">
        <f>1+I13</f>
        <v>1.3071111499999999</v>
      </c>
    </row>
    <row r="15" spans="1:9" ht="12.75">
      <c r="A15" t="s">
        <v>96</v>
      </c>
      <c r="D15" s="12">
        <f aca="true" t="shared" si="3" ref="D15:I15">+(D14/C14-1)*100</f>
        <v>-0.022622467493182974</v>
      </c>
      <c r="E15" s="12">
        <f t="shared" si="3"/>
        <v>-0.1655386584847096</v>
      </c>
      <c r="F15" s="12">
        <f t="shared" si="3"/>
        <v>-0.9997905797230366</v>
      </c>
      <c r="G15" s="12">
        <f t="shared" si="3"/>
        <v>0</v>
      </c>
      <c r="H15" s="12">
        <f t="shared" si="3"/>
        <v>0</v>
      </c>
      <c r="I15" s="12">
        <f t="shared" si="3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4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1.421875" style="0" customWidth="1"/>
    <col min="2" max="2" width="10.28125" style="0" customWidth="1"/>
  </cols>
  <sheetData>
    <row r="3" spans="2:6" ht="12.75">
      <c r="B3" s="3">
        <v>2006</v>
      </c>
      <c r="C3" s="3">
        <v>2007</v>
      </c>
      <c r="D3" s="3">
        <v>2008</v>
      </c>
      <c r="E3" s="3">
        <v>2009</v>
      </c>
      <c r="F3" s="3">
        <v>2010</v>
      </c>
    </row>
    <row r="5" spans="1:6" ht="12.75">
      <c r="A5" t="s">
        <v>98</v>
      </c>
      <c r="B5" s="30">
        <v>175611</v>
      </c>
      <c r="C5" s="30">
        <v>182970</v>
      </c>
      <c r="D5" s="30">
        <v>190314</v>
      </c>
      <c r="E5" s="30">
        <v>192975</v>
      </c>
      <c r="F5" s="30">
        <v>195681</v>
      </c>
    </row>
    <row r="6" spans="1:6" ht="12.75">
      <c r="A6" t="s">
        <v>99</v>
      </c>
      <c r="B6" s="30">
        <f>+B5*'Lagstiftade avgifter'!C14</f>
        <v>232298.2308</v>
      </c>
      <c r="C6" s="30">
        <f>+C5*'Lagstiftade avgifter'!D14</f>
        <v>241977.96222750001</v>
      </c>
      <c r="D6" s="30">
        <f>+D5*'Lagstiftade avgifter'!E14</f>
        <v>251273.76281099996</v>
      </c>
      <c r="E6" s="30">
        <f>+E5*'Lagstiftade avgifter'!F14</f>
        <v>252239.77417124997</v>
      </c>
      <c r="F6" s="30">
        <f>+F5*'Lagstiftade avgifter'!G14</f>
        <v>255776.81694314998</v>
      </c>
    </row>
    <row r="7" spans="1:6" ht="12.75">
      <c r="A7" t="s">
        <v>100</v>
      </c>
      <c r="B7" s="30">
        <v>14987</v>
      </c>
      <c r="C7" s="30">
        <v>15038</v>
      </c>
      <c r="D7" s="30">
        <v>15022</v>
      </c>
      <c r="E7" s="30">
        <v>15057</v>
      </c>
      <c r="F7" s="30">
        <v>15252</v>
      </c>
    </row>
    <row r="8" spans="1:6" ht="12.75">
      <c r="A8" t="s">
        <v>97</v>
      </c>
      <c r="B8" s="28">
        <f>+B7/B6</f>
        <v>0.06451620379710615</v>
      </c>
      <c r="C8" s="28">
        <f>+C7/C6</f>
        <v>0.062146155218307644</v>
      </c>
      <c r="D8" s="28">
        <f>+D7/D6</f>
        <v>0.05978340051085662</v>
      </c>
      <c r="E8" s="28">
        <f>+E7/E6</f>
        <v>0.05969320282445837</v>
      </c>
      <c r="F8" s="28">
        <f>+F7/F6</f>
        <v>0.05963011105650741</v>
      </c>
    </row>
    <row r="10" ht="12.75">
      <c r="A10" t="s">
        <v>87</v>
      </c>
    </row>
    <row r="13" ht="12.75">
      <c r="A13" s="3" t="s">
        <v>101</v>
      </c>
    </row>
    <row r="14" ht="12.75">
      <c r="A14" s="3" t="s">
        <v>132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pane xSplit="1" ySplit="1" topLeftCell="B4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86" sqref="D86"/>
    </sheetView>
  </sheetViews>
  <sheetFormatPr defaultColWidth="9.140625" defaultRowHeight="12.75"/>
  <cols>
    <col min="2" max="2" width="12.140625" style="0" customWidth="1"/>
    <col min="3" max="3" width="12.421875" style="0" customWidth="1"/>
    <col min="4" max="4" width="12.8515625" style="0" customWidth="1"/>
  </cols>
  <sheetData>
    <row r="1" spans="2:4" ht="38.25">
      <c r="B1" s="13" t="s">
        <v>64</v>
      </c>
      <c r="C1" s="13" t="s">
        <v>66</v>
      </c>
      <c r="D1" s="13" t="s">
        <v>65</v>
      </c>
    </row>
    <row r="2" spans="2:4" ht="12.75">
      <c r="B2" s="13"/>
      <c r="C2" s="13"/>
      <c r="D2" s="13"/>
    </row>
    <row r="3" spans="1:4" ht="12.75">
      <c r="A3" t="s">
        <v>74</v>
      </c>
      <c r="B3">
        <v>279.4</v>
      </c>
      <c r="D3" s="13"/>
    </row>
    <row r="4" spans="1:4" ht="12.75">
      <c r="A4" s="10" t="s">
        <v>75</v>
      </c>
      <c r="B4" s="26">
        <v>277.9</v>
      </c>
      <c r="D4" s="13"/>
    </row>
    <row r="5" spans="1:4" ht="12.75">
      <c r="A5" s="10" t="s">
        <v>76</v>
      </c>
      <c r="B5" s="26">
        <v>279.2</v>
      </c>
      <c r="D5" s="13"/>
    </row>
    <row r="6" spans="1:4" ht="12.75">
      <c r="A6" s="10" t="s">
        <v>77</v>
      </c>
      <c r="B6" s="26">
        <v>279.8</v>
      </c>
      <c r="D6" s="13"/>
    </row>
    <row r="7" spans="1:4" ht="12.75">
      <c r="A7" s="10" t="s">
        <v>78</v>
      </c>
      <c r="B7" s="26">
        <v>280.2</v>
      </c>
      <c r="D7" s="13"/>
    </row>
    <row r="8" spans="1:4" ht="12.75">
      <c r="A8" s="10" t="s">
        <v>79</v>
      </c>
      <c r="B8" s="26">
        <v>280.3</v>
      </c>
      <c r="D8" s="13"/>
    </row>
    <row r="9" spans="1:4" ht="12.75">
      <c r="A9" s="10" t="s">
        <v>80</v>
      </c>
      <c r="B9" s="26">
        <v>280.4</v>
      </c>
      <c r="D9" s="13"/>
    </row>
    <row r="10" spans="1:4" ht="12.75">
      <c r="A10" s="10" t="s">
        <v>81</v>
      </c>
      <c r="B10" s="26">
        <v>279.4</v>
      </c>
      <c r="D10" s="13"/>
    </row>
    <row r="11" spans="1:4" ht="12.75">
      <c r="A11" s="10" t="s">
        <v>82</v>
      </c>
      <c r="B11" s="26">
        <v>279.9</v>
      </c>
      <c r="D11" s="13"/>
    </row>
    <row r="12" spans="1:4" ht="12.75">
      <c r="A12" s="10" t="s">
        <v>83</v>
      </c>
      <c r="B12" s="26">
        <v>281.9</v>
      </c>
      <c r="D12" s="13"/>
    </row>
    <row r="13" spans="1:4" ht="12.75">
      <c r="A13" s="10" t="s">
        <v>84</v>
      </c>
      <c r="B13" s="26">
        <v>282.4</v>
      </c>
      <c r="D13" s="13"/>
    </row>
    <row r="14" spans="1:4" ht="12.75">
      <c r="A14" s="10" t="s">
        <v>85</v>
      </c>
      <c r="B14" s="26">
        <v>281.7</v>
      </c>
      <c r="C14" s="12">
        <f>AVERAGE(B3:B14)</f>
        <v>280.2083333333333</v>
      </c>
      <c r="D14" s="13"/>
    </row>
    <row r="15" spans="1:4" ht="12.75">
      <c r="A15" s="10" t="s">
        <v>86</v>
      </c>
      <c r="B15" s="26">
        <v>281.8</v>
      </c>
      <c r="D15" s="13"/>
    </row>
    <row r="16" spans="1:2" ht="12.75">
      <c r="A16" s="10" t="s">
        <v>16</v>
      </c>
      <c r="B16" s="11">
        <v>279.59</v>
      </c>
    </row>
    <row r="17" spans="1:2" ht="12.75">
      <c r="A17" s="10" t="s">
        <v>17</v>
      </c>
      <c r="B17" s="11">
        <v>280.9</v>
      </c>
    </row>
    <row r="18" spans="1:2" ht="12.75">
      <c r="A18" s="10" t="s">
        <v>18</v>
      </c>
      <c r="B18" s="11">
        <v>282.89</v>
      </c>
    </row>
    <row r="19" spans="1:2" ht="12.75">
      <c r="A19" s="10" t="s">
        <v>19</v>
      </c>
      <c r="B19" s="11">
        <v>284.32</v>
      </c>
    </row>
    <row r="20" spans="1:2" ht="12.75">
      <c r="A20" s="10" t="s">
        <v>20</v>
      </c>
      <c r="B20" s="11">
        <v>284.76</v>
      </c>
    </row>
    <row r="21" spans="1:2" ht="12.75">
      <c r="A21" s="10" t="s">
        <v>21</v>
      </c>
      <c r="B21" s="11">
        <v>284.68</v>
      </c>
    </row>
    <row r="22" spans="1:2" ht="12.75">
      <c r="A22" s="10" t="s">
        <v>22</v>
      </c>
      <c r="B22" s="11">
        <v>284.19</v>
      </c>
    </row>
    <row r="23" spans="1:2" ht="12.75">
      <c r="A23" s="10" t="s">
        <v>23</v>
      </c>
      <c r="B23" s="11">
        <v>284.38</v>
      </c>
    </row>
    <row r="24" spans="1:2" ht="12.75">
      <c r="A24" s="10" t="s">
        <v>24</v>
      </c>
      <c r="B24" s="11">
        <v>286.04</v>
      </c>
    </row>
    <row r="25" spans="1:2" ht="12.75">
      <c r="A25" s="10" t="s">
        <v>25</v>
      </c>
      <c r="B25" s="11">
        <v>286.07</v>
      </c>
    </row>
    <row r="26" spans="1:4" ht="12.75">
      <c r="A26" s="10" t="s">
        <v>26</v>
      </c>
      <c r="B26" s="11">
        <v>286.43</v>
      </c>
      <c r="C26" s="12">
        <f>AVERAGE(B15:B26)</f>
        <v>283.8375</v>
      </c>
      <c r="D26" s="12">
        <f>+(C26/C14-1)*100</f>
        <v>1.2951672862453467</v>
      </c>
    </row>
    <row r="27" spans="1:4" ht="12.75">
      <c r="A27" s="10" t="s">
        <v>27</v>
      </c>
      <c r="B27" s="11">
        <v>286.43</v>
      </c>
      <c r="C27" s="12"/>
      <c r="D27" s="12"/>
    </row>
    <row r="28" spans="1:4" ht="12.75">
      <c r="A28" s="10" t="s">
        <v>28</v>
      </c>
      <c r="B28" s="11">
        <v>285.01</v>
      </c>
      <c r="C28" s="12"/>
      <c r="D28" s="12"/>
    </row>
    <row r="29" spans="1:4" ht="12.75">
      <c r="A29" s="10" t="s">
        <v>29</v>
      </c>
      <c r="B29" s="11">
        <v>286.45</v>
      </c>
      <c r="C29" s="12"/>
      <c r="D29" s="12"/>
    </row>
    <row r="30" spans="1:4" ht="12.75">
      <c r="A30" s="10" t="s">
        <v>30</v>
      </c>
      <c r="B30" s="11">
        <v>288.33</v>
      </c>
      <c r="C30" s="12"/>
      <c r="D30" s="12"/>
    </row>
    <row r="31" spans="1:4" ht="12.75">
      <c r="A31" s="10" t="s">
        <v>31</v>
      </c>
      <c r="B31" s="11">
        <v>289.79</v>
      </c>
      <c r="C31" s="12"/>
      <c r="D31" s="12"/>
    </row>
    <row r="32" spans="1:4" ht="12.75">
      <c r="A32" s="10" t="s">
        <v>32</v>
      </c>
      <c r="B32" s="11">
        <v>289.48</v>
      </c>
      <c r="C32" s="12"/>
      <c r="D32" s="12"/>
    </row>
    <row r="33" spans="1:4" ht="12.75">
      <c r="A33" s="10" t="s">
        <v>33</v>
      </c>
      <c r="B33" s="11">
        <v>289.95</v>
      </c>
      <c r="C33" s="12"/>
      <c r="D33" s="12"/>
    </row>
    <row r="34" spans="1:4" ht="12.75">
      <c r="A34" s="10" t="s">
        <v>34</v>
      </c>
      <c r="B34" s="11">
        <v>289.49</v>
      </c>
      <c r="C34" s="12"/>
      <c r="D34" s="12"/>
    </row>
    <row r="35" spans="1:4" ht="12.75">
      <c r="A35" s="10" t="s">
        <v>35</v>
      </c>
      <c r="B35" s="11">
        <v>289.41</v>
      </c>
      <c r="C35" s="12"/>
      <c r="D35" s="12"/>
    </row>
    <row r="36" spans="1:4" ht="12.75">
      <c r="A36" s="10" t="s">
        <v>36</v>
      </c>
      <c r="B36" s="11">
        <v>292.3</v>
      </c>
      <c r="C36" s="12"/>
      <c r="D36" s="12"/>
    </row>
    <row r="37" spans="1:4" ht="12.75">
      <c r="A37" s="10" t="s">
        <v>37</v>
      </c>
      <c r="B37" s="11">
        <v>293.85</v>
      </c>
      <c r="C37" s="12"/>
      <c r="D37" s="12"/>
    </row>
    <row r="38" spans="1:4" ht="12.75">
      <c r="A38" s="10" t="s">
        <v>38</v>
      </c>
      <c r="B38" s="11">
        <v>295.75</v>
      </c>
      <c r="C38" s="12">
        <f>AVERAGE(B27:B38)</f>
        <v>289.68666666666667</v>
      </c>
      <c r="D38" s="12">
        <f>+(C38/C26-1)*100</f>
        <v>2.060744851073837</v>
      </c>
    </row>
    <row r="39" spans="1:4" ht="12.75">
      <c r="A39" s="10" t="s">
        <v>39</v>
      </c>
      <c r="B39" s="11">
        <v>296.32</v>
      </c>
      <c r="C39" s="12"/>
      <c r="D39" s="12"/>
    </row>
    <row r="40" spans="1:4" ht="12.75">
      <c r="A40" s="10" t="s">
        <v>40</v>
      </c>
      <c r="B40" s="11">
        <v>294.09</v>
      </c>
      <c r="C40" s="12"/>
      <c r="D40" s="12"/>
    </row>
    <row r="41" spans="1:4" ht="12.75">
      <c r="A41" s="10" t="s">
        <v>41</v>
      </c>
      <c r="B41" s="11">
        <v>295.28</v>
      </c>
      <c r="C41" s="12"/>
      <c r="D41" s="12"/>
    </row>
    <row r="42" spans="1:4" ht="12.75">
      <c r="A42" s="10" t="s">
        <v>42</v>
      </c>
      <c r="B42" s="11">
        <v>298.08</v>
      </c>
      <c r="C42" s="12"/>
      <c r="D42" s="12"/>
    </row>
    <row r="43" spans="1:4" ht="12.75">
      <c r="A43" s="10" t="s">
        <v>43</v>
      </c>
      <c r="B43" s="11">
        <v>299.67</v>
      </c>
      <c r="C43" s="12"/>
      <c r="D43" s="12"/>
    </row>
    <row r="44" spans="1:4" ht="12.75">
      <c r="A44" s="10" t="s">
        <v>44</v>
      </c>
      <c r="B44" s="11">
        <v>300.99</v>
      </c>
      <c r="C44" s="12"/>
      <c r="D44" s="12"/>
    </row>
    <row r="45" spans="1:4" ht="12.75">
      <c r="A45" s="10" t="s">
        <v>45</v>
      </c>
      <c r="B45" s="11">
        <v>302.45</v>
      </c>
      <c r="C45" s="12"/>
      <c r="D45" s="12"/>
    </row>
    <row r="46" spans="1:4" ht="12.75">
      <c r="A46" s="10" t="s">
        <v>46</v>
      </c>
      <c r="B46" s="11">
        <v>302.11</v>
      </c>
      <c r="C46" s="12"/>
      <c r="D46" s="12"/>
    </row>
    <row r="47" spans="1:4" ht="12.75">
      <c r="A47" s="10" t="s">
        <v>47</v>
      </c>
      <c r="B47" s="11">
        <v>301.98</v>
      </c>
      <c r="C47" s="12"/>
      <c r="D47" s="12"/>
    </row>
    <row r="48" spans="1:4" ht="12.75">
      <c r="A48" s="10" t="s">
        <v>48</v>
      </c>
      <c r="B48" s="11">
        <v>305.08</v>
      </c>
      <c r="C48" s="12"/>
      <c r="D48" s="12"/>
    </row>
    <row r="49" spans="1:4" ht="12.75">
      <c r="A49" s="10" t="s">
        <v>49</v>
      </c>
      <c r="B49" s="11">
        <v>305.56</v>
      </c>
      <c r="C49" s="12"/>
      <c r="D49" s="12"/>
    </row>
    <row r="50" spans="1:4" ht="12.75">
      <c r="A50" s="10" t="s">
        <v>50</v>
      </c>
      <c r="B50" s="11">
        <v>303.06</v>
      </c>
      <c r="C50" s="12">
        <f>AVERAGE(B39:B50)</f>
        <v>300.38916666666665</v>
      </c>
      <c r="D50" s="12">
        <f>+(C50/C38-1)*100</f>
        <v>3.694509009734648</v>
      </c>
    </row>
    <row r="51" spans="1:4" ht="12.75">
      <c r="A51" s="10" t="s">
        <v>51</v>
      </c>
      <c r="B51" s="11">
        <v>298.99</v>
      </c>
      <c r="C51" s="12"/>
      <c r="D51" s="12"/>
    </row>
    <row r="52" spans="1:4" ht="12.75">
      <c r="A52" s="10" t="s">
        <v>52</v>
      </c>
      <c r="B52" s="11">
        <v>297.88</v>
      </c>
      <c r="C52" s="12"/>
      <c r="D52" s="12"/>
    </row>
    <row r="53" spans="1:4" ht="12.75">
      <c r="A53" s="10" t="s">
        <v>53</v>
      </c>
      <c r="B53" s="11">
        <v>297.95</v>
      </c>
      <c r="C53" s="12"/>
      <c r="D53" s="12"/>
    </row>
    <row r="54" spans="1:4" ht="12.75">
      <c r="A54" s="10" t="s">
        <v>54</v>
      </c>
      <c r="B54" s="11">
        <v>298.8</v>
      </c>
      <c r="C54" s="12"/>
      <c r="D54" s="12"/>
    </row>
    <row r="55" spans="1:4" ht="12.75">
      <c r="A55" s="10" t="s">
        <v>55</v>
      </c>
      <c r="B55" s="11">
        <v>299.26</v>
      </c>
      <c r="C55" s="12"/>
      <c r="D55" s="12"/>
    </row>
    <row r="56" spans="1:4" ht="12.75">
      <c r="A56" s="10" t="s">
        <v>56</v>
      </c>
      <c r="B56" s="11">
        <v>299.45</v>
      </c>
      <c r="C56" s="12"/>
      <c r="D56" s="12"/>
    </row>
    <row r="57" spans="1:4" ht="12.75">
      <c r="A57" s="10" t="s">
        <v>57</v>
      </c>
      <c r="B57" s="11">
        <v>300.17</v>
      </c>
      <c r="C57" s="12"/>
      <c r="D57" s="12"/>
    </row>
    <row r="58" spans="1:4" ht="12.75">
      <c r="A58" s="10" t="s">
        <v>58</v>
      </c>
      <c r="B58" s="11">
        <v>298.8</v>
      </c>
      <c r="C58" s="12"/>
      <c r="D58" s="12"/>
    </row>
    <row r="59" spans="1:4" ht="12.75">
      <c r="A59" s="10" t="s">
        <v>59</v>
      </c>
      <c r="B59" s="11">
        <v>299.42</v>
      </c>
      <c r="C59" s="12"/>
      <c r="D59" s="12"/>
    </row>
    <row r="60" spans="1:4" ht="12.75">
      <c r="A60" s="10" t="s">
        <v>60</v>
      </c>
      <c r="B60" s="11">
        <v>300.35</v>
      </c>
      <c r="C60" s="12"/>
      <c r="D60" s="12"/>
    </row>
    <row r="61" spans="1:4" ht="12.75">
      <c r="A61" s="10" t="s">
        <v>61</v>
      </c>
      <c r="B61" s="11">
        <v>301.11</v>
      </c>
      <c r="C61" s="12"/>
      <c r="D61" s="12"/>
    </row>
    <row r="62" spans="1:4" ht="12.75">
      <c r="A62" s="10" t="s">
        <v>62</v>
      </c>
      <c r="B62" s="11">
        <v>301.03</v>
      </c>
      <c r="C62" s="12">
        <f>AVERAGE(B51:B62)</f>
        <v>299.43416666666667</v>
      </c>
      <c r="D62" s="12">
        <f>+(C62/C50-1)*100</f>
        <v>-0.3179209192519683</v>
      </c>
    </row>
    <row r="63" spans="1:4" ht="12.75">
      <c r="A63" s="10" t="s">
        <v>63</v>
      </c>
      <c r="B63" s="11">
        <v>301.69</v>
      </c>
      <c r="C63" s="12"/>
      <c r="D63" s="12"/>
    </row>
    <row r="64" spans="1:4" ht="12.75">
      <c r="A64" t="s">
        <v>107</v>
      </c>
      <c r="B64" s="11">
        <v>299.79</v>
      </c>
      <c r="C64" s="12"/>
      <c r="D64" s="12"/>
    </row>
    <row r="65" spans="1:2" ht="12.75">
      <c r="A65" t="s">
        <v>108</v>
      </c>
      <c r="B65" s="11">
        <v>301.59</v>
      </c>
    </row>
    <row r="66" spans="1:2" ht="12.75">
      <c r="A66" t="s">
        <v>109</v>
      </c>
      <c r="B66" s="11">
        <v>302.32</v>
      </c>
    </row>
    <row r="67" spans="1:2" ht="12.75">
      <c r="A67" t="s">
        <v>110</v>
      </c>
      <c r="B67" s="11">
        <v>302.36</v>
      </c>
    </row>
    <row r="68" spans="1:2" ht="12.75">
      <c r="A68" t="s">
        <v>111</v>
      </c>
      <c r="B68" s="11">
        <v>302.92</v>
      </c>
    </row>
    <row r="69" spans="1:2" ht="12.75">
      <c r="A69" t="s">
        <v>112</v>
      </c>
      <c r="B69" s="11">
        <v>302.97</v>
      </c>
    </row>
    <row r="70" spans="1:2" ht="12.75">
      <c r="A70" t="s">
        <v>113</v>
      </c>
      <c r="B70" s="11">
        <v>302.04</v>
      </c>
    </row>
    <row r="71" spans="1:2" ht="12.75">
      <c r="A71" t="s">
        <v>114</v>
      </c>
      <c r="B71" s="11">
        <v>302.06</v>
      </c>
    </row>
    <row r="72" spans="1:2" ht="12.75">
      <c r="A72" t="s">
        <v>115</v>
      </c>
      <c r="B72" s="11">
        <v>304.6</v>
      </c>
    </row>
    <row r="73" spans="1:3" ht="12.75">
      <c r="A73" t="s">
        <v>116</v>
      </c>
      <c r="B73" s="11">
        <v>305.57</v>
      </c>
      <c r="C73" s="12"/>
    </row>
    <row r="74" spans="1:4" ht="12.75">
      <c r="A74" t="s">
        <v>117</v>
      </c>
      <c r="B74" s="11">
        <v>306.58</v>
      </c>
      <c r="C74" s="12">
        <f>AVERAGE(B63:B74)</f>
        <v>302.87416666666667</v>
      </c>
      <c r="D74" s="12">
        <f>+(C74/C62-1)*100</f>
        <v>1.1488334942850509</v>
      </c>
    </row>
    <row r="75" spans="1:2" ht="12.75">
      <c r="A75" t="s">
        <v>118</v>
      </c>
      <c r="B75">
        <v>308.73</v>
      </c>
    </row>
    <row r="76" spans="1:2" ht="12.75">
      <c r="A76" t="s">
        <v>120</v>
      </c>
      <c r="B76">
        <v>306.15</v>
      </c>
    </row>
    <row r="77" spans="1:2" ht="12.75">
      <c r="A77" t="s">
        <v>121</v>
      </c>
      <c r="B77">
        <v>308.02</v>
      </c>
    </row>
    <row r="78" spans="1:2" ht="12.75">
      <c r="A78" t="s">
        <v>122</v>
      </c>
      <c r="B78">
        <v>310.11</v>
      </c>
    </row>
    <row r="79" spans="1:2" ht="12.75">
      <c r="A79" t="s">
        <v>123</v>
      </c>
      <c r="B79">
        <v>311.44</v>
      </c>
    </row>
    <row r="80" spans="1:2" ht="12.75">
      <c r="A80" t="s">
        <v>124</v>
      </c>
      <c r="B80">
        <v>312.02</v>
      </c>
    </row>
    <row r="81" spans="1:2" ht="12.75">
      <c r="A81" t="s">
        <v>125</v>
      </c>
      <c r="B81">
        <v>311.28</v>
      </c>
    </row>
    <row r="82" spans="1:2" ht="12.75">
      <c r="A82" t="s">
        <v>126</v>
      </c>
      <c r="B82">
        <v>311.13</v>
      </c>
    </row>
    <row r="83" spans="1:2" ht="12.75">
      <c r="A83" t="s">
        <v>127</v>
      </c>
      <c r="B83">
        <v>311.23</v>
      </c>
    </row>
    <row r="84" spans="1:2" ht="12.75">
      <c r="A84" t="s">
        <v>128</v>
      </c>
      <c r="B84">
        <v>313.41</v>
      </c>
    </row>
    <row r="85" spans="1:4" ht="12.75">
      <c r="A85" t="s">
        <v>129</v>
      </c>
      <c r="B85">
        <v>313.42</v>
      </c>
      <c r="C85" s="12"/>
      <c r="D85" s="12"/>
    </row>
    <row r="86" spans="1:4" ht="12.75">
      <c r="A86" t="s">
        <v>130</v>
      </c>
      <c r="B86">
        <v>314.16</v>
      </c>
      <c r="C86" s="12">
        <f>AVERAGE(B75:B86)</f>
        <v>310.925</v>
      </c>
      <c r="D86" s="12">
        <f>+(C86/C74-1)*100</f>
        <v>2.6581446090097938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Kommuner och Landsting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hhel1</dc:creator>
  <cp:keywords/>
  <dc:description/>
  <cp:lastModifiedBy>aaxe1</cp:lastModifiedBy>
  <cp:lastPrinted>2010-10-27T07:34:24Z</cp:lastPrinted>
  <dcterms:created xsi:type="dcterms:W3CDTF">2009-12-10T15:02:50Z</dcterms:created>
  <dcterms:modified xsi:type="dcterms:W3CDTF">2011-12-13T11:10:46Z</dcterms:modified>
  <cp:category/>
  <cp:version/>
  <cp:contentType/>
  <cp:contentStatus/>
</cp:coreProperties>
</file>