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aeks\Prisindex för vård och omsorg\OPI_VPI_2023\Rättelse VPI\"/>
    </mc:Choice>
  </mc:AlternateContent>
  <xr:revisionPtr revIDLastSave="0" documentId="13_ncr:1_{82CF3A11-4634-4913-ABF4-167F3E739EB1}" xr6:coauthVersionLast="47" xr6:coauthVersionMax="47" xr10:uidLastSave="{00000000-0000-0000-0000-000000000000}"/>
  <bookViews>
    <workbookView xWindow="15660" yWindow="180" windowWidth="22050" windowHeight="14445" xr2:uid="{00000000-000D-0000-FFFF-FFFF00000000}"/>
  </bookViews>
  <sheets>
    <sheet name="VPI" sheetId="1" r:id="rId1"/>
    <sheet name="Timlöner" sheetId="2" r:id="rId2"/>
    <sheet name="Lagstadgade avgifter" sheetId="6" r:id="rId3"/>
    <sheet name="Semesterlöneskuld" sheetId="7" r:id="rId4"/>
    <sheet name="Pris förbrukni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1" l="1"/>
  <c r="Q10" i="1" s="1"/>
  <c r="P9" i="1"/>
  <c r="J84" i="4"/>
  <c r="Q8" i="1"/>
  <c r="Q7" i="1"/>
  <c r="Q6" i="1"/>
  <c r="T14" i="6"/>
  <c r="T10" i="6"/>
  <c r="T9" i="6"/>
  <c r="T15" i="6"/>
  <c r="S17" i="6"/>
  <c r="R17" i="6"/>
  <c r="S16" i="6"/>
  <c r="S15" i="6"/>
  <c r="S14" i="6"/>
  <c r="S10" i="6"/>
  <c r="S9" i="6"/>
  <c r="T16" i="6" l="1"/>
  <c r="T17" i="6" s="1"/>
  <c r="W195" i="2"/>
  <c r="Q5" i="1" s="1"/>
  <c r="J83" i="4"/>
  <c r="B8" i="6"/>
  <c r="B24" i="6"/>
  <c r="J82" i="4"/>
  <c r="J81" i="4"/>
  <c r="W183" i="2" l="1"/>
  <c r="P5" i="1" s="1"/>
  <c r="R4" i="6" l="1"/>
  <c r="R9" i="6" s="1"/>
  <c r="B14" i="6" l="1"/>
  <c r="R14" i="6" l="1"/>
  <c r="W171" i="2"/>
  <c r="R15" i="6" l="1"/>
  <c r="R16" i="6" s="1"/>
  <c r="W159" i="2"/>
  <c r="P7" i="1" l="1"/>
  <c r="M4" i="6"/>
  <c r="U147" i="2" l="1"/>
  <c r="W147" i="2"/>
  <c r="W148" i="2" l="1"/>
  <c r="I79" i="4"/>
  <c r="J80" i="4"/>
  <c r="J79" i="4"/>
  <c r="Q123" i="2" l="1"/>
  <c r="S135" i="2" l="1"/>
  <c r="U135" i="2"/>
  <c r="U136" i="2" s="1"/>
  <c r="K75" i="2"/>
  <c r="F76" i="4" l="1"/>
  <c r="J76" i="4"/>
  <c r="H78" i="4" l="1"/>
  <c r="J78" i="4"/>
  <c r="J77" i="4" l="1"/>
  <c r="C73" i="4"/>
  <c r="B69" i="4"/>
  <c r="S123" i="2" l="1"/>
  <c r="S124" i="2" s="1"/>
  <c r="E51" i="2"/>
  <c r="E39" i="2"/>
  <c r="C39" i="2"/>
  <c r="C27" i="2"/>
  <c r="C15" i="2"/>
  <c r="G77" i="4" l="1"/>
  <c r="Q111" i="2" l="1"/>
  <c r="L4" i="6" l="1"/>
  <c r="O111" i="2"/>
  <c r="O99" i="2"/>
  <c r="Q112" i="2" l="1"/>
  <c r="M99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E75" i="4"/>
  <c r="D74" i="4"/>
  <c r="I51" i="2"/>
  <c r="K63" i="2"/>
  <c r="K87" i="2"/>
  <c r="G51" i="2"/>
  <c r="I75" i="2"/>
  <c r="I63" i="2"/>
  <c r="G63" i="2"/>
  <c r="B72" i="4"/>
  <c r="B71" i="4"/>
  <c r="B70" i="4"/>
  <c r="B11" i="6"/>
  <c r="Q11" i="6" s="1"/>
  <c r="G4" i="6"/>
  <c r="H4" i="6" s="1"/>
  <c r="I4" i="6" s="1"/>
  <c r="G5" i="6"/>
  <c r="H5" i="6" s="1"/>
  <c r="I5" i="6" s="1"/>
  <c r="J5" i="6" s="1"/>
  <c r="K5" i="6" s="1"/>
  <c r="D10" i="6"/>
  <c r="E10" i="6"/>
  <c r="B12" i="6"/>
  <c r="E12" i="6" s="1"/>
  <c r="C15" i="6"/>
  <c r="C16" i="6" s="1"/>
  <c r="B6" i="7" s="1"/>
  <c r="B8" i="7" s="1"/>
  <c r="D12" i="6" l="1"/>
  <c r="D15" i="6" s="1"/>
  <c r="D16" i="6" s="1"/>
  <c r="C6" i="7" s="1"/>
  <c r="P11" i="6"/>
  <c r="M75" i="2"/>
  <c r="E15" i="6"/>
  <c r="E16" i="6" s="1"/>
  <c r="D6" i="7" s="1"/>
  <c r="D8" i="7" s="1"/>
  <c r="F11" i="6"/>
  <c r="M11" i="6"/>
  <c r="N11" i="6"/>
  <c r="O11" i="6"/>
  <c r="G11" i="6"/>
  <c r="M87" i="2"/>
  <c r="O100" i="2"/>
  <c r="J4" i="6"/>
  <c r="K4" i="6" s="1"/>
  <c r="K11" i="6" s="1"/>
  <c r="I11" i="6"/>
  <c r="H11" i="6"/>
  <c r="B13" i="6"/>
  <c r="L11" i="6"/>
  <c r="D17" i="6" l="1"/>
  <c r="E17" i="6"/>
  <c r="Q13" i="6"/>
  <c r="P13" i="6"/>
  <c r="Q15" i="6"/>
  <c r="Q16" i="6" s="1"/>
  <c r="P6" i="1" s="1"/>
  <c r="P15" i="6"/>
  <c r="P16" i="6" s="1"/>
  <c r="N13" i="6"/>
  <c r="N15" i="6" s="1"/>
  <c r="N16" i="6" s="1"/>
  <c r="O13" i="6"/>
  <c r="O15" i="6" s="1"/>
  <c r="O16" i="6" s="1"/>
  <c r="M13" i="6"/>
  <c r="M15" i="6" s="1"/>
  <c r="M16" i="6" s="1"/>
  <c r="L13" i="6"/>
  <c r="L15" i="6" s="1"/>
  <c r="L16" i="6" s="1"/>
  <c r="G13" i="6"/>
  <c r="G15" i="6" s="1"/>
  <c r="G16" i="6" s="1"/>
  <c r="H13" i="6"/>
  <c r="H15" i="6" s="1"/>
  <c r="H16" i="6" s="1"/>
  <c r="J13" i="6"/>
  <c r="F13" i="6"/>
  <c r="F15" i="6" s="1"/>
  <c r="F16" i="6" s="1"/>
  <c r="K13" i="6"/>
  <c r="K15" i="6" s="1"/>
  <c r="K16" i="6" s="1"/>
  <c r="I13" i="6"/>
  <c r="I15" i="6" s="1"/>
  <c r="I16" i="6" s="1"/>
  <c r="J11" i="6"/>
  <c r="P8" i="1" l="1"/>
  <c r="P10" i="1" s="1"/>
  <c r="O17" i="6"/>
  <c r="P17" i="6"/>
  <c r="N17" i="6"/>
  <c r="Q17" i="6"/>
  <c r="M17" i="6"/>
  <c r="J15" i="6"/>
  <c r="J16" i="6" s="1"/>
  <c r="J17" i="6" s="1"/>
  <c r="I17" i="6"/>
  <c r="F17" i="6"/>
  <c r="E6" i="7"/>
  <c r="E8" i="7" s="1"/>
  <c r="G17" i="6"/>
  <c r="F6" i="7"/>
  <c r="F8" i="7" s="1"/>
  <c r="H17" i="6"/>
  <c r="L17" i="6"/>
  <c r="K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hhel1</author>
    <author>Fransson Jonathan</author>
  </authors>
  <commentList>
    <comment ref="A4" authorId="0" shapeId="0" xr:uid="{00000000-0006-0000-0200-000001000000}">
      <text>
        <r>
          <rPr>
            <sz val="8"/>
            <color indexed="81"/>
            <rFont val="Tahoma"/>
            <family val="2"/>
          </rPr>
          <t>2007-08: 18-24 år
2009- : 18-25 år</t>
        </r>
      </text>
    </comment>
    <comment ref="R5" authorId="1" shapeId="0" xr:uid="{00000000-0006-0000-0200-000002000000}">
      <text>
        <r>
          <rPr>
            <sz val="9"/>
            <color indexed="81"/>
            <rFont val="Tahoma"/>
            <family val="2"/>
          </rPr>
          <t>Arbetsgivaravgifter sänks till 19,73 för 19-23 åringar from 1/1 -21
(initial sänkning var from 1/4 men kom  retroaktivt att gälla helår).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hhel1</author>
  </authors>
  <commentList>
    <comment ref="C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hhel1:</t>
        </r>
        <r>
          <rPr>
            <sz val="8"/>
            <color indexed="81"/>
            <rFont val="Tahoma"/>
            <family val="2"/>
          </rPr>
          <t xml:space="preserve">
Fel, ska vara 6017.
Andelen blir då 6,3%.</t>
        </r>
      </text>
    </comment>
  </commentList>
</comments>
</file>

<file path=xl/sharedStrings.xml><?xml version="1.0" encoding="utf-8"?>
<sst xmlns="http://schemas.openxmlformats.org/spreadsheetml/2006/main" count="135" uniqueCount="123">
  <si>
    <t>Timlöneförändring</t>
  </si>
  <si>
    <t>Lagstadgade arbetsgivaravgifter</t>
  </si>
  <si>
    <t>Semesterlöneskuld</t>
  </si>
  <si>
    <t>Summa lönekostnadsförändring</t>
  </si>
  <si>
    <t>Prisförändring förbrukning</t>
  </si>
  <si>
    <t>Vårdprisindex</t>
  </si>
  <si>
    <t>Landstingssektorns löneökningar enligt Konjunkturlönestatistiken (Medlingsinstitutet)</t>
  </si>
  <si>
    <t>Timlöneförändring från samma månad föregående år (procent)</t>
  </si>
  <si>
    <t>Arbetsgivaravgifter ungdomar</t>
  </si>
  <si>
    <t>Arbetsgivaravgifter övriga</t>
  </si>
  <si>
    <t>Ihopvägning av arbetsgivaravgifterna:</t>
  </si>
  <si>
    <t>Vikt av lönesumman 18-24 år</t>
  </si>
  <si>
    <t>Vikt av lönesumman 18-25 år</t>
  </si>
  <si>
    <t>Vikt av lönesumman 25-64 år</t>
  </si>
  <si>
    <t>Vikt av lönesumman 26-64 år</t>
  </si>
  <si>
    <t>Arbetsgivaravgift inkl ungdomar</t>
  </si>
  <si>
    <t>Effekt på lönekostnaderna, samtliga ändringar</t>
  </si>
  <si>
    <t>Externa löner (mdkr)</t>
  </si>
  <si>
    <t>Löner inkl arbetsgivaravgifter (mdkr)</t>
  </si>
  <si>
    <t>Upplupna semesterlöner (mdkr)</t>
  </si>
  <si>
    <t>Andel av lönesumman</t>
  </si>
  <si>
    <t>Källa: Räkenskapssammandragen</t>
  </si>
  <si>
    <t>2008 kv1</t>
  </si>
  <si>
    <t>2008 kv2</t>
  </si>
  <si>
    <t>2009 kv1</t>
  </si>
  <si>
    <t>2009 kv2</t>
  </si>
  <si>
    <t>2008 kv3</t>
  </si>
  <si>
    <t>2008 kv4</t>
  </si>
  <si>
    <t>2009 kv3</t>
  </si>
  <si>
    <t>2007 kv1</t>
  </si>
  <si>
    <t>2007 kv2</t>
  </si>
  <si>
    <t>2007 kv3</t>
  </si>
  <si>
    <t>2007 kv4</t>
  </si>
  <si>
    <t>2007 kv4 - 2008 kv3</t>
  </si>
  <si>
    <t>2008 kv4 - 2009 kv3</t>
  </si>
  <si>
    <t>2006 kv4</t>
  </si>
  <si>
    <t>2006 kv4 - 2007 kv3</t>
  </si>
  <si>
    <t>Källa: Nationalräkenskapernas kvartalsräkenskaper</t>
  </si>
  <si>
    <t>Medeltal:</t>
  </si>
  <si>
    <t>Vårdprisindex*</t>
  </si>
  <si>
    <t>* 80% lönekostnadsförändring och 20% prisförändring förbrukning</t>
  </si>
  <si>
    <t>2009 kv4</t>
  </si>
  <si>
    <t>2010 kv1</t>
  </si>
  <si>
    <t>2010 kv2</t>
  </si>
  <si>
    <t>2010 kv3</t>
  </si>
  <si>
    <t>2009 kv4 - 2010 kv3</t>
  </si>
  <si>
    <t>2011 kv2</t>
  </si>
  <si>
    <t>2011 kv3</t>
  </si>
  <si>
    <t>2010 kv4</t>
  </si>
  <si>
    <t>2011 kv1</t>
  </si>
  <si>
    <t>2011 kv4</t>
  </si>
  <si>
    <t>2010 kv4 - 2011 kv3</t>
  </si>
  <si>
    <t>2013 kv3</t>
  </si>
  <si>
    <t>2013 kv4</t>
  </si>
  <si>
    <t>2012 kv1</t>
  </si>
  <si>
    <t>2012 kv2</t>
  </si>
  <si>
    <t>2011 kv4 - 2012 kv3</t>
  </si>
  <si>
    <t>2012 kv4 - 2013 kv3</t>
  </si>
  <si>
    <t>2012 kv3</t>
  </si>
  <si>
    <t>2012 kv4</t>
  </si>
  <si>
    <t>2013 kv1</t>
  </si>
  <si>
    <t>2013 kv2</t>
  </si>
  <si>
    <t>exkl läkemedel</t>
  </si>
  <si>
    <t>prisx från NR</t>
  </si>
  <si>
    <t>2014 kv1</t>
  </si>
  <si>
    <t>2014 kv2</t>
  </si>
  <si>
    <t>2014 kv3</t>
  </si>
  <si>
    <t>2013 kv4 - 2014 kv3</t>
  </si>
  <si>
    <t>2014 kv4 - 2015 kv3</t>
  </si>
  <si>
    <t>2015 kv2</t>
  </si>
  <si>
    <t>2015 kv3</t>
  </si>
  <si>
    <t>2014 kv4</t>
  </si>
  <si>
    <t>2015 kv1</t>
  </si>
  <si>
    <t>2015 kv4 - 2016 kv3</t>
  </si>
  <si>
    <t>2015 kv4</t>
  </si>
  <si>
    <t>2016 kv1</t>
  </si>
  <si>
    <t>2016 kv2</t>
  </si>
  <si>
    <t>2016 kv3</t>
  </si>
  <si>
    <t>Fr.o.m 2011 används 6 % som fast vikt.</t>
  </si>
  <si>
    <t>2016 kv4</t>
  </si>
  <si>
    <t>2017 kv1</t>
  </si>
  <si>
    <t>2017 kv2</t>
  </si>
  <si>
    <t>2017 kv3</t>
  </si>
  <si>
    <t>2016 kv4 - 2017 kv3</t>
  </si>
  <si>
    <t>Lagstadgade avgifter</t>
  </si>
  <si>
    <t>Anm.: På grund av att statistiken redovisas med nästan ett års eftersläpning används</t>
  </si>
  <si>
    <t>semesterlöneskuldens andel 2007 för att beräkna effekten på lönekostnaderna 2008, osv.</t>
  </si>
  <si>
    <t>Prisindexar för insatsförbrukning enligt Nationalräkenskaperna</t>
  </si>
  <si>
    <t>2018 kv2</t>
  </si>
  <si>
    <t>2018 kv3</t>
  </si>
  <si>
    <t>2017 kv4</t>
  </si>
  <si>
    <t>2018 kv1</t>
  </si>
  <si>
    <t>2017 kv4 - 2018 kv3</t>
  </si>
  <si>
    <t>Senaste_utfall_1709</t>
  </si>
  <si>
    <t>Modell_1809</t>
  </si>
  <si>
    <t>Senaste_utfall_1809</t>
  </si>
  <si>
    <t>Från_ Håkan 1709</t>
  </si>
  <si>
    <t>2018 kv4</t>
  </si>
  <si>
    <t>2019 kv1</t>
  </si>
  <si>
    <t>2019 kv2</t>
  </si>
  <si>
    <t>2019 kv3</t>
  </si>
  <si>
    <t>2018 kv4 - 2019 kv3</t>
  </si>
  <si>
    <t>2019 kv4</t>
  </si>
  <si>
    <t>2020 kv1</t>
  </si>
  <si>
    <t>2020 kv2</t>
  </si>
  <si>
    <t>2020 kv3</t>
  </si>
  <si>
    <t>2019 kv4 - 2020 kv3</t>
  </si>
  <si>
    <t>2020 kv4</t>
  </si>
  <si>
    <t>-</t>
  </si>
  <si>
    <t>2021 kv1</t>
  </si>
  <si>
    <t>2021 kv2</t>
  </si>
  <si>
    <t>2021 kv3</t>
  </si>
  <si>
    <t>2020 kv4 - 2021 kv3</t>
  </si>
  <si>
    <t>Vikt av lönesumman 19-23 år</t>
  </si>
  <si>
    <t>Vikt av lönesumman 24-64 år</t>
  </si>
  <si>
    <t>2021 kv4</t>
  </si>
  <si>
    <t>2021 kv4 - 2022 kv3</t>
  </si>
  <si>
    <t>2022 kv1</t>
  </si>
  <si>
    <t>2022 kv2</t>
  </si>
  <si>
    <t>2022 kv3</t>
  </si>
  <si>
    <t>Arbetsgivaravgifter ungdomar juni-aug 2022</t>
  </si>
  <si>
    <t>Vikt av lönesumman 19-23 år JUNI-AUG</t>
  </si>
  <si>
    <t>Åldersindelade lönesummor i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</si>
</sst>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D]mmm/yy;@"/>
    <numFmt numFmtId="166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</cellStyleXfs>
  <cellXfs count="39">
    <xf numFmtId="0" fontId="0" fillId="0" borderId="0" xfId="0"/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0" fillId="0" borderId="0" xfId="0" applyNumberFormat="1"/>
    <xf numFmtId="2" fontId="7" fillId="0" borderId="0" xfId="0" applyNumberFormat="1" applyFont="1"/>
    <xf numFmtId="165" fontId="0" fillId="0" borderId="0" xfId="0" applyNumberFormat="1"/>
    <xf numFmtId="2" fontId="0" fillId="0" borderId="0" xfId="0" applyNumberFormat="1"/>
    <xf numFmtId="2" fontId="5" fillId="0" borderId="0" xfId="0" applyNumberFormat="1" applyFont="1" applyAlignment="1">
      <alignment horizontal="right" vertical="top"/>
    </xf>
    <xf numFmtId="0" fontId="9" fillId="0" borderId="0" xfId="0" applyFont="1"/>
    <xf numFmtId="10" fontId="4" fillId="0" borderId="0" xfId="1" applyNumberFormat="1"/>
    <xf numFmtId="3" fontId="0" fillId="0" borderId="0" xfId="0" applyNumberFormat="1"/>
    <xf numFmtId="2" fontId="6" fillId="0" borderId="0" xfId="0" applyNumberFormat="1" applyFont="1" applyAlignment="1">
      <alignment horizontal="right" vertical="top"/>
    </xf>
    <xf numFmtId="166" fontId="11" fillId="0" borderId="4" xfId="1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2" fillId="0" borderId="0" xfId="0" applyFont="1"/>
    <xf numFmtId="10" fontId="0" fillId="0" borderId="0" xfId="1" applyNumberFormat="1" applyFont="1"/>
    <xf numFmtId="10" fontId="0" fillId="0" borderId="0" xfId="0" applyNumberFormat="1"/>
    <xf numFmtId="17" fontId="0" fillId="0" borderId="0" xfId="0" applyNumberFormat="1"/>
    <xf numFmtId="0" fontId="4" fillId="0" borderId="0" xfId="0" applyFont="1"/>
    <xf numFmtId="166" fontId="0" fillId="0" borderId="0" xfId="0" applyNumberFormat="1"/>
    <xf numFmtId="164" fontId="3" fillId="0" borderId="0" xfId="3" applyNumberFormat="1"/>
    <xf numFmtId="2" fontId="3" fillId="0" borderId="0" xfId="3" applyNumberFormat="1"/>
    <xf numFmtId="0" fontId="15" fillId="0" borderId="0" xfId="0" applyFont="1"/>
    <xf numFmtId="2" fontId="14" fillId="0" borderId="0" xfId="0" applyNumberFormat="1" applyFont="1"/>
    <xf numFmtId="2" fontId="2" fillId="0" borderId="0" xfId="3" applyNumberFormat="1" applyFont="1"/>
    <xf numFmtId="164" fontId="14" fillId="0" borderId="0" xfId="0" applyNumberFormat="1" applyFont="1"/>
    <xf numFmtId="164" fontId="4" fillId="0" borderId="0" xfId="0" applyNumberFormat="1" applyFont="1"/>
    <xf numFmtId="164" fontId="1" fillId="0" borderId="0" xfId="3" applyNumberFormat="1" applyFon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0" fontId="9" fillId="0" borderId="0" xfId="1" applyNumberFormat="1" applyFont="1"/>
    <xf numFmtId="0" fontId="17" fillId="0" borderId="0" xfId="0" applyFont="1"/>
    <xf numFmtId="165" fontId="4" fillId="0" borderId="0" xfId="0" applyNumberFormat="1" applyFont="1"/>
    <xf numFmtId="10" fontId="9" fillId="0" borderId="0" xfId="0" applyNumberFormat="1" applyFont="1"/>
    <xf numFmtId="2" fontId="9" fillId="0" borderId="0" xfId="0" applyNumberFormat="1" applyFont="1"/>
    <xf numFmtId="2" fontId="4" fillId="0" borderId="0" xfId="0" applyNumberFormat="1" applyFont="1"/>
    <xf numFmtId="0" fontId="0" fillId="0" borderId="0" xfId="0" applyAlignment="1">
      <alignment wrapText="1"/>
    </xf>
  </cellXfs>
  <cellStyles count="4">
    <cellStyle name="%" xfId="2" xr:uid="{00000000-0005-0000-0000-000000000000}"/>
    <cellStyle name="Normal" xfId="0" builtinId="0"/>
    <cellStyle name="Normal 2" xfId="3" xr:uid="{00000000-0005-0000-0000-000002000000}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zoomScaleNormal="100" workbookViewId="0">
      <pane xSplit="1" topLeftCell="B1" activePane="topRight" state="frozen"/>
      <selection pane="topRight" activeCell="C18" sqref="C18"/>
    </sheetView>
  </sheetViews>
  <sheetFormatPr defaultColWidth="9.1796875" defaultRowHeight="12.5" x14ac:dyDescent="0.25"/>
  <cols>
    <col min="1" max="1" width="31.1796875" customWidth="1"/>
    <col min="15" max="15" width="8.81640625" customWidth="1"/>
  </cols>
  <sheetData>
    <row r="1" spans="1:18" ht="15.5" x14ac:dyDescent="0.35">
      <c r="A1" s="24" t="s">
        <v>5</v>
      </c>
    </row>
    <row r="3" spans="1:18" ht="13" thickBot="1" x14ac:dyDescent="0.3"/>
    <row r="4" spans="1:18" ht="13.5" thickBot="1" x14ac:dyDescent="0.3">
      <c r="A4" s="1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  <c r="Q4" s="2">
        <v>2022</v>
      </c>
    </row>
    <row r="5" spans="1:18" x14ac:dyDescent="0.25">
      <c r="A5" s="3" t="s">
        <v>0</v>
      </c>
      <c r="B5" s="9">
        <v>3.0833333333333335</v>
      </c>
      <c r="C5" s="9">
        <v>4.38</v>
      </c>
      <c r="D5" s="9">
        <v>4.1416666666666666</v>
      </c>
      <c r="E5" s="9">
        <v>2.8208333333333329</v>
      </c>
      <c r="F5" s="9">
        <v>2.2758333333333334</v>
      </c>
      <c r="G5" s="9">
        <v>1.7350000000000001</v>
      </c>
      <c r="H5" s="9">
        <v>2.2233333333333336</v>
      </c>
      <c r="I5" s="9">
        <v>2.8275000000000001</v>
      </c>
      <c r="J5" s="9">
        <v>2.5274999999999999</v>
      </c>
      <c r="K5" s="9">
        <v>2.0845666666666665</v>
      </c>
      <c r="L5" s="9">
        <v>2.50075</v>
      </c>
      <c r="M5" s="8">
        <v>2.4749767789607628</v>
      </c>
      <c r="N5" s="8">
        <v>2.2092881496285477</v>
      </c>
      <c r="O5" s="8">
        <v>2.4144269812651022</v>
      </c>
      <c r="P5" s="8">
        <f>Timlöner!W183</f>
        <v>2.423701723176364</v>
      </c>
      <c r="Q5" s="37">
        <f>Timlöner!W195</f>
        <v>2.3723964491550866</v>
      </c>
    </row>
    <row r="6" spans="1:18" x14ac:dyDescent="0.25">
      <c r="A6" s="3" t="s">
        <v>1</v>
      </c>
      <c r="B6" s="9">
        <v>2.2154520713635328E-2</v>
      </c>
      <c r="C6" s="9">
        <v>-0.10778833652108633</v>
      </c>
      <c r="D6" s="9">
        <v>-0.94945177261454017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0.10122684376947522</v>
      </c>
      <c r="K6" s="9">
        <v>0.22620643158322018</v>
      </c>
      <c r="L6" s="9">
        <v>6.0315107256170286E-2</v>
      </c>
      <c r="M6" s="9">
        <v>0</v>
      </c>
      <c r="N6" s="9">
        <v>0</v>
      </c>
      <c r="O6" s="9">
        <v>0</v>
      </c>
      <c r="P6" s="9">
        <f>'Lagstadgade avgifter'!R17</f>
        <v>-0.24016892406026891</v>
      </c>
      <c r="Q6" s="8">
        <f>'Lagstadgade avgifter'!S17</f>
        <v>0</v>
      </c>
    </row>
    <row r="7" spans="1:18" x14ac:dyDescent="0.25">
      <c r="A7" s="3" t="s">
        <v>2</v>
      </c>
      <c r="B7" s="9">
        <v>0.20525459513609043</v>
      </c>
      <c r="C7" s="9">
        <v>0.27594000000000002</v>
      </c>
      <c r="D7" s="9">
        <v>0.24258678107217044</v>
      </c>
      <c r="E7" s="9">
        <v>0.16775788888968618</v>
      </c>
      <c r="F7" s="9">
        <v>0.14241106835791975</v>
      </c>
      <c r="G7" s="9">
        <v>0.1041</v>
      </c>
      <c r="H7" s="9">
        <v>0.13340000000000002</v>
      </c>
      <c r="I7" s="9">
        <v>0.16965</v>
      </c>
      <c r="J7" s="9">
        <v>0.15164999999999998</v>
      </c>
      <c r="K7" s="9">
        <v>0.12507399999999999</v>
      </c>
      <c r="L7" s="9">
        <v>0.15004499999999998</v>
      </c>
      <c r="M7" s="9">
        <v>0.14849860673764576</v>
      </c>
      <c r="N7" s="9">
        <v>0.13255728897771285</v>
      </c>
      <c r="O7" s="9">
        <v>0.14486561887590613</v>
      </c>
      <c r="P7" s="9">
        <f>P5*0.06</f>
        <v>0.14542210339058184</v>
      </c>
      <c r="Q7" s="9">
        <f>Q5*0.06</f>
        <v>0.14234378694930519</v>
      </c>
      <c r="R7" s="8"/>
    </row>
    <row r="8" spans="1:18" ht="13" x14ac:dyDescent="0.25">
      <c r="A8" s="4" t="s">
        <v>3</v>
      </c>
      <c r="B8" s="13">
        <v>3.310742449183059</v>
      </c>
      <c r="C8" s="13">
        <v>4.5481516634789134</v>
      </c>
      <c r="D8" s="13">
        <v>3.4348016751242967</v>
      </c>
      <c r="E8" s="13">
        <v>2.9885912222230191</v>
      </c>
      <c r="F8" s="13">
        <v>2.4182444016912532</v>
      </c>
      <c r="G8" s="13">
        <v>1.8391000000000002</v>
      </c>
      <c r="H8" s="13">
        <v>2.3567333333333336</v>
      </c>
      <c r="I8" s="13">
        <v>2.99715</v>
      </c>
      <c r="J8" s="13">
        <v>2.7803768437694751</v>
      </c>
      <c r="K8" s="13">
        <v>2.4358470982498868</v>
      </c>
      <c r="L8" s="13">
        <v>2.7111101072561703</v>
      </c>
      <c r="M8" s="13">
        <v>2.6234753856984088</v>
      </c>
      <c r="N8" s="13">
        <v>2.3418454386062604</v>
      </c>
      <c r="O8" s="13">
        <v>2.5592926001410086</v>
      </c>
      <c r="P8" s="13">
        <f>SUM(P5:P7)</f>
        <v>2.3289549025066769</v>
      </c>
      <c r="Q8" s="13">
        <f>SUM(Q5:Q7)</f>
        <v>2.5147402361043918</v>
      </c>
    </row>
    <row r="9" spans="1:18" ht="13" x14ac:dyDescent="0.3">
      <c r="A9" s="4" t="s">
        <v>4</v>
      </c>
      <c r="B9" s="13">
        <v>1.4224999999999994</v>
      </c>
      <c r="C9" s="13">
        <v>2.8300000000000125</v>
      </c>
      <c r="D9" s="13">
        <v>3.4775000000000063</v>
      </c>
      <c r="E9" s="13">
        <v>0.84700307137684661</v>
      </c>
      <c r="F9" s="13">
        <v>1.2750000000000057</v>
      </c>
      <c r="G9" s="13">
        <v>1.5524999999999949</v>
      </c>
      <c r="H9" s="13">
        <v>0.56649869786890861</v>
      </c>
      <c r="I9" s="13">
        <v>1.3701176433255142</v>
      </c>
      <c r="J9" s="13">
        <v>1.3024999999999949</v>
      </c>
      <c r="K9" s="13">
        <v>1.0133749636505485</v>
      </c>
      <c r="L9" s="13">
        <v>1.2550000000000097</v>
      </c>
      <c r="M9" s="13">
        <v>2.9621739494558454</v>
      </c>
      <c r="N9" s="13">
        <v>3.0753295274384698</v>
      </c>
      <c r="O9" s="13">
        <v>0.34898187828090954</v>
      </c>
      <c r="P9" s="13">
        <f>'Pris förbrukning'!J83-100</f>
        <v>1.9977859362412005</v>
      </c>
      <c r="Q9" s="36">
        <f>'Pris förbrukning'!J84-100</f>
        <v>8.5638048268088056</v>
      </c>
    </row>
    <row r="10" spans="1:18" ht="16" thickBot="1" x14ac:dyDescent="0.3">
      <c r="A10" s="15" t="s">
        <v>39</v>
      </c>
      <c r="B10" s="14">
        <v>2.9330939593464476E-2</v>
      </c>
      <c r="C10" s="14">
        <v>4.2045213307831342E-2</v>
      </c>
      <c r="D10" s="14">
        <v>3.4433413400994393E-2</v>
      </c>
      <c r="E10" s="14">
        <v>2.5602735920537845E-2</v>
      </c>
      <c r="F10" s="14">
        <v>2.1895955213530036E-2</v>
      </c>
      <c r="G10" s="14">
        <v>1.7817799999999991E-2</v>
      </c>
      <c r="H10" s="14">
        <v>1.9986864062404488E-2</v>
      </c>
      <c r="I10" s="14">
        <v>2.671743528665103E-2</v>
      </c>
      <c r="J10" s="14">
        <v>2.4848014750155793E-2</v>
      </c>
      <c r="K10" s="14">
        <v>2.1513526713300191E-2</v>
      </c>
      <c r="L10" s="14">
        <v>2.4198880858049384E-2</v>
      </c>
      <c r="M10" s="14">
        <v>2.6912150984498964E-2</v>
      </c>
      <c r="N10" s="14">
        <v>2.4885422563727024E-2</v>
      </c>
      <c r="O10" s="14">
        <v>2.117230455768989E-2</v>
      </c>
      <c r="P10" s="14">
        <f>P8/100*0.8+P9/100*0.2</f>
        <v>2.2627211092535817E-2</v>
      </c>
      <c r="Q10" s="14">
        <f>Q8/100*0.8+Q9/100*0.2</f>
        <v>3.7245531542452748E-2</v>
      </c>
    </row>
    <row r="13" spans="1:18" ht="25" x14ac:dyDescent="0.25">
      <c r="A13" s="38" t="s">
        <v>40</v>
      </c>
      <c r="I13" s="8"/>
      <c r="J13" s="8"/>
      <c r="K13" s="8"/>
      <c r="L13" s="8"/>
      <c r="M13" s="8"/>
      <c r="N13" s="8"/>
      <c r="O13" s="8"/>
      <c r="P13" s="8"/>
      <c r="Q13" s="8"/>
    </row>
  </sheetData>
  <phoneticPr fontId="0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&amp;C2017-12-12&amp;R&amp;A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95"/>
  <sheetViews>
    <sheetView zoomScaleNormal="100" workbookViewId="0">
      <pane xSplit="1" ySplit="1" topLeftCell="T164" activePane="bottomRight" state="frozen"/>
      <selection pane="topRight" activeCell="B1" sqref="B1"/>
      <selection pane="bottomLeft" activeCell="A2" sqref="A2"/>
      <selection pane="bottomRight" activeCell="Z186" sqref="Z186"/>
    </sheetView>
  </sheetViews>
  <sheetFormatPr defaultRowHeight="12.5" x14ac:dyDescent="0.25"/>
  <cols>
    <col min="1" max="1" width="22.7265625" customWidth="1"/>
    <col min="2" max="19" width="7.26953125" customWidth="1"/>
    <col min="20" max="20" width="6.7265625" customWidth="1"/>
    <col min="23" max="23" width="11.81640625" bestFit="1" customWidth="1"/>
  </cols>
  <sheetData>
    <row r="1" spans="1:4" ht="15.5" x14ac:dyDescent="0.35">
      <c r="A1" s="24" t="s">
        <v>6</v>
      </c>
    </row>
    <row r="3" spans="1:4" x14ac:dyDescent="0.25">
      <c r="B3" t="s">
        <v>7</v>
      </c>
    </row>
    <row r="4" spans="1:4" ht="13.5" x14ac:dyDescent="0.3">
      <c r="A4" s="7">
        <v>38991</v>
      </c>
      <c r="B4" s="6">
        <v>2.62</v>
      </c>
      <c r="D4" s="5"/>
    </row>
    <row r="5" spans="1:4" ht="13.5" x14ac:dyDescent="0.3">
      <c r="A5" s="7">
        <v>39022</v>
      </c>
      <c r="B5" s="6">
        <v>2.52</v>
      </c>
      <c r="D5" s="5"/>
    </row>
    <row r="6" spans="1:4" ht="13.5" x14ac:dyDescent="0.3">
      <c r="A6" s="7">
        <v>39052</v>
      </c>
      <c r="B6" s="6">
        <v>2.66</v>
      </c>
      <c r="D6" s="5"/>
    </row>
    <row r="7" spans="1:4" ht="13.5" x14ac:dyDescent="0.3">
      <c r="A7" s="7">
        <v>39083</v>
      </c>
      <c r="B7" s="6">
        <v>2.71</v>
      </c>
      <c r="D7" s="5"/>
    </row>
    <row r="8" spans="1:4" ht="13.5" x14ac:dyDescent="0.3">
      <c r="A8" s="7">
        <v>39114</v>
      </c>
      <c r="B8" s="6">
        <v>2.77</v>
      </c>
      <c r="D8" s="5"/>
    </row>
    <row r="9" spans="1:4" ht="13.5" x14ac:dyDescent="0.3">
      <c r="A9" s="7">
        <v>39142</v>
      </c>
      <c r="B9" s="6">
        <v>2.78</v>
      </c>
      <c r="D9" s="5"/>
    </row>
    <row r="10" spans="1:4" ht="13.5" x14ac:dyDescent="0.3">
      <c r="A10" s="7">
        <v>39173</v>
      </c>
      <c r="B10" s="6">
        <v>3.58</v>
      </c>
      <c r="D10" s="5"/>
    </row>
    <row r="11" spans="1:4" ht="13.5" x14ac:dyDescent="0.3">
      <c r="A11" s="7">
        <v>39203</v>
      </c>
      <c r="B11" s="6">
        <v>3.52</v>
      </c>
      <c r="D11" s="5"/>
    </row>
    <row r="12" spans="1:4" ht="13.5" x14ac:dyDescent="0.3">
      <c r="A12" s="7">
        <v>39234</v>
      </c>
      <c r="B12" s="6">
        <v>3.43</v>
      </c>
      <c r="D12" s="5"/>
    </row>
    <row r="13" spans="1:4" ht="13.5" x14ac:dyDescent="0.3">
      <c r="A13" s="7">
        <v>39264</v>
      </c>
      <c r="B13" s="6">
        <v>3.39</v>
      </c>
      <c r="D13" s="5"/>
    </row>
    <row r="14" spans="1:4" ht="13.5" x14ac:dyDescent="0.3">
      <c r="A14" s="7">
        <v>39295</v>
      </c>
      <c r="B14" s="6">
        <v>3.4</v>
      </c>
      <c r="D14" s="5"/>
    </row>
    <row r="15" spans="1:4" ht="13.5" x14ac:dyDescent="0.3">
      <c r="A15" s="7">
        <v>39326</v>
      </c>
      <c r="B15" s="6">
        <v>3.62</v>
      </c>
      <c r="C15" s="8">
        <f>AVERAGE(B4:B15)</f>
        <v>3.0833333333333335</v>
      </c>
      <c r="D15" s="5"/>
    </row>
    <row r="16" spans="1:4" ht="13.5" x14ac:dyDescent="0.3">
      <c r="A16" s="7">
        <v>39356</v>
      </c>
      <c r="B16" s="6">
        <v>4.01</v>
      </c>
      <c r="D16" s="5"/>
    </row>
    <row r="17" spans="1:12" ht="13.5" x14ac:dyDescent="0.3">
      <c r="A17" s="7">
        <v>39387</v>
      </c>
      <c r="B17" s="6">
        <v>4.01</v>
      </c>
      <c r="D17" s="5"/>
    </row>
    <row r="18" spans="1:12" ht="13.5" x14ac:dyDescent="0.3">
      <c r="A18" s="7">
        <v>39417</v>
      </c>
      <c r="B18" s="6">
        <v>3.88</v>
      </c>
      <c r="D18" s="5"/>
    </row>
    <row r="19" spans="1:12" ht="13.5" x14ac:dyDescent="0.3">
      <c r="A19" s="7">
        <v>39448</v>
      </c>
      <c r="B19" s="6">
        <v>5.01</v>
      </c>
      <c r="D19" s="5"/>
    </row>
    <row r="20" spans="1:12" ht="13.5" x14ac:dyDescent="0.3">
      <c r="A20" s="7">
        <v>39479</v>
      </c>
      <c r="B20" s="6">
        <v>4.91</v>
      </c>
      <c r="D20" s="5"/>
    </row>
    <row r="21" spans="1:12" ht="13.5" x14ac:dyDescent="0.3">
      <c r="A21" s="7">
        <v>39508</v>
      </c>
      <c r="B21" s="6">
        <v>4.93</v>
      </c>
      <c r="D21" s="5"/>
    </row>
    <row r="22" spans="1:12" ht="13.5" x14ac:dyDescent="0.3">
      <c r="A22" s="7">
        <v>39539</v>
      </c>
      <c r="B22" s="6">
        <v>3.88</v>
      </c>
      <c r="D22" s="5"/>
    </row>
    <row r="23" spans="1:12" ht="13.5" x14ac:dyDescent="0.3">
      <c r="A23" s="7">
        <v>39569</v>
      </c>
      <c r="B23" s="6">
        <v>3.94</v>
      </c>
      <c r="D23" s="5"/>
    </row>
    <row r="24" spans="1:12" ht="13.5" x14ac:dyDescent="0.3">
      <c r="A24" s="7">
        <v>39600</v>
      </c>
      <c r="B24" s="6">
        <v>4.45</v>
      </c>
      <c r="D24" s="5"/>
    </row>
    <row r="25" spans="1:12" ht="13.5" x14ac:dyDescent="0.3">
      <c r="A25" s="7">
        <v>39630</v>
      </c>
      <c r="B25" s="6">
        <v>4.5999999999999996</v>
      </c>
      <c r="D25" s="5"/>
    </row>
    <row r="26" spans="1:12" ht="13.5" x14ac:dyDescent="0.3">
      <c r="A26" s="7">
        <v>39661</v>
      </c>
      <c r="B26" s="6">
        <v>4.5199999999999996</v>
      </c>
      <c r="D26" s="5"/>
    </row>
    <row r="27" spans="1:12" ht="13.5" x14ac:dyDescent="0.3">
      <c r="A27" s="7">
        <v>39692</v>
      </c>
      <c r="B27" s="6">
        <v>4.42</v>
      </c>
      <c r="C27" s="8">
        <f>AVERAGE(B16:B27)</f>
        <v>4.38</v>
      </c>
      <c r="D27" s="5"/>
    </row>
    <row r="28" spans="1:12" ht="13.5" x14ac:dyDescent="0.3">
      <c r="A28" s="7">
        <v>39722</v>
      </c>
      <c r="B28" s="6">
        <v>4.25</v>
      </c>
      <c r="D28" s="6">
        <v>4.3</v>
      </c>
    </row>
    <row r="29" spans="1:12" ht="13.5" x14ac:dyDescent="0.3">
      <c r="A29" s="7">
        <v>39753</v>
      </c>
      <c r="B29" s="6">
        <v>4.71</v>
      </c>
      <c r="D29" s="6">
        <v>4.7699999999999996</v>
      </c>
    </row>
    <row r="30" spans="1:12" ht="13.5" x14ac:dyDescent="0.3">
      <c r="A30" s="7">
        <v>39783</v>
      </c>
      <c r="B30" s="6">
        <v>4.82</v>
      </c>
      <c r="D30" s="6">
        <v>4.88</v>
      </c>
    </row>
    <row r="31" spans="1:12" ht="13.5" x14ac:dyDescent="0.3">
      <c r="A31" s="7">
        <v>39814</v>
      </c>
      <c r="B31" s="6">
        <v>3.73</v>
      </c>
      <c r="D31" s="6">
        <v>3.76</v>
      </c>
      <c r="F31">
        <v>3.76</v>
      </c>
      <c r="H31" s="8">
        <v>3.76</v>
      </c>
      <c r="J31" s="8">
        <v>3.76</v>
      </c>
      <c r="L31" s="8">
        <f t="shared" ref="L31:L77" si="0">+J31</f>
        <v>3.76</v>
      </c>
    </row>
    <row r="32" spans="1:12" ht="13.5" x14ac:dyDescent="0.3">
      <c r="A32" s="7">
        <v>39845</v>
      </c>
      <c r="B32" s="6">
        <v>4.04</v>
      </c>
      <c r="D32" s="6">
        <v>4.07</v>
      </c>
      <c r="F32">
        <v>4.07</v>
      </c>
      <c r="H32" s="8">
        <v>4.07</v>
      </c>
      <c r="J32" s="8">
        <v>4.07</v>
      </c>
      <c r="L32" s="8">
        <f t="shared" si="0"/>
        <v>4.07</v>
      </c>
    </row>
    <row r="33" spans="1:12" ht="13.5" x14ac:dyDescent="0.3">
      <c r="A33" s="7">
        <v>39873</v>
      </c>
      <c r="B33" s="6">
        <v>3.98</v>
      </c>
      <c r="D33" s="6">
        <v>4.01</v>
      </c>
      <c r="F33">
        <v>4.01</v>
      </c>
      <c r="H33" s="8">
        <v>4.01</v>
      </c>
      <c r="J33" s="8">
        <v>4.01</v>
      </c>
      <c r="L33" s="8">
        <f t="shared" si="0"/>
        <v>4.01</v>
      </c>
    </row>
    <row r="34" spans="1:12" ht="13.5" x14ac:dyDescent="0.3">
      <c r="A34" s="7">
        <v>39904</v>
      </c>
      <c r="B34" s="6">
        <v>4.26</v>
      </c>
      <c r="D34" s="6">
        <v>4.79</v>
      </c>
      <c r="F34">
        <v>4.79</v>
      </c>
      <c r="H34" s="8">
        <v>4.79</v>
      </c>
      <c r="J34" s="8">
        <v>4.79</v>
      </c>
      <c r="L34" s="8">
        <f t="shared" si="0"/>
        <v>4.79</v>
      </c>
    </row>
    <row r="35" spans="1:12" ht="13.5" x14ac:dyDescent="0.3">
      <c r="A35" s="7">
        <v>39934</v>
      </c>
      <c r="B35" s="6">
        <v>4.2300000000000004</v>
      </c>
      <c r="D35" s="6">
        <v>4.76</v>
      </c>
      <c r="F35">
        <v>4.76</v>
      </c>
      <c r="H35" s="8">
        <v>4.76</v>
      </c>
      <c r="J35" s="8">
        <v>4.76</v>
      </c>
      <c r="L35" s="8">
        <f t="shared" si="0"/>
        <v>4.76</v>
      </c>
    </row>
    <row r="36" spans="1:12" ht="13.5" x14ac:dyDescent="0.3">
      <c r="A36" s="7">
        <v>39965</v>
      </c>
      <c r="B36" s="6">
        <v>3.89</v>
      </c>
      <c r="D36" s="6">
        <v>4.41</v>
      </c>
      <c r="F36">
        <v>4.41</v>
      </c>
      <c r="H36" s="8">
        <v>4.41</v>
      </c>
      <c r="J36" s="8">
        <v>4.41</v>
      </c>
      <c r="L36" s="8">
        <f t="shared" si="0"/>
        <v>4.41</v>
      </c>
    </row>
    <row r="37" spans="1:12" ht="13.5" x14ac:dyDescent="0.3">
      <c r="A37" s="7">
        <v>39995</v>
      </c>
      <c r="B37" s="6">
        <v>3.84</v>
      </c>
      <c r="D37" s="6">
        <v>4.3600000000000003</v>
      </c>
      <c r="F37">
        <v>4.3600000000000003</v>
      </c>
      <c r="H37" s="8">
        <v>4.3600000000000003</v>
      </c>
      <c r="J37" s="8">
        <v>4.3600000000000003</v>
      </c>
      <c r="L37" s="8">
        <f t="shared" si="0"/>
        <v>4.3600000000000003</v>
      </c>
    </row>
    <row r="38" spans="1:12" ht="13.5" x14ac:dyDescent="0.3">
      <c r="A38" s="7">
        <v>40026</v>
      </c>
      <c r="B38" s="6">
        <v>3.97</v>
      </c>
      <c r="D38" s="6">
        <v>4.5</v>
      </c>
      <c r="F38">
        <v>4.5</v>
      </c>
      <c r="H38" s="8">
        <v>4.5</v>
      </c>
      <c r="J38" s="8">
        <v>4.5</v>
      </c>
      <c r="L38" s="8">
        <f t="shared" si="0"/>
        <v>4.5</v>
      </c>
    </row>
    <row r="39" spans="1:12" ht="13.5" x14ac:dyDescent="0.3">
      <c r="A39" s="7">
        <v>40057</v>
      </c>
      <c r="B39" s="6">
        <v>3.98</v>
      </c>
      <c r="C39" s="8">
        <f>AVERAGE(B28:B39)</f>
        <v>4.1416666666666666</v>
      </c>
      <c r="D39" s="6">
        <v>4.5199999999999996</v>
      </c>
      <c r="E39" s="8">
        <f>AVERAGE(D28:D39)</f>
        <v>4.4274999999999993</v>
      </c>
      <c r="F39">
        <v>4.5199999999999996</v>
      </c>
      <c r="H39" s="8">
        <v>4.5199999999999996</v>
      </c>
      <c r="J39" s="8">
        <v>4.5199999999999996</v>
      </c>
      <c r="L39" s="8">
        <f t="shared" si="0"/>
        <v>4.5199999999999996</v>
      </c>
    </row>
    <row r="40" spans="1:12" ht="13.5" x14ac:dyDescent="0.3">
      <c r="A40" s="7">
        <v>40087</v>
      </c>
      <c r="D40" s="6">
        <v>4.42</v>
      </c>
      <c r="F40">
        <v>4.42</v>
      </c>
      <c r="H40" s="8">
        <v>4.42</v>
      </c>
      <c r="J40" s="8">
        <v>4.42</v>
      </c>
      <c r="L40" s="8">
        <f t="shared" si="0"/>
        <v>4.42</v>
      </c>
    </row>
    <row r="41" spans="1:12" ht="13.5" x14ac:dyDescent="0.3">
      <c r="A41" s="7">
        <v>40118</v>
      </c>
      <c r="D41" s="6">
        <v>3.85</v>
      </c>
      <c r="F41">
        <v>3.85</v>
      </c>
      <c r="H41" s="8">
        <v>3.85</v>
      </c>
      <c r="J41" s="8">
        <v>3.85</v>
      </c>
      <c r="L41" s="8">
        <f t="shared" si="0"/>
        <v>3.85</v>
      </c>
    </row>
    <row r="42" spans="1:12" ht="13.5" x14ac:dyDescent="0.3">
      <c r="A42" s="7">
        <v>40148</v>
      </c>
      <c r="D42" s="6">
        <v>3.79</v>
      </c>
      <c r="F42">
        <v>3.79</v>
      </c>
      <c r="H42" s="8">
        <v>3.79</v>
      </c>
      <c r="J42" s="8">
        <v>3.79</v>
      </c>
      <c r="L42" s="8">
        <f t="shared" si="0"/>
        <v>3.79</v>
      </c>
    </row>
    <row r="43" spans="1:12" ht="13.5" x14ac:dyDescent="0.3">
      <c r="A43" s="7">
        <v>40179</v>
      </c>
      <c r="D43" s="6">
        <v>4.13</v>
      </c>
      <c r="F43">
        <v>4.13</v>
      </c>
      <c r="H43" s="8">
        <v>4.13</v>
      </c>
      <c r="J43" s="8">
        <v>4.13</v>
      </c>
      <c r="L43" s="8">
        <f t="shared" si="0"/>
        <v>4.13</v>
      </c>
    </row>
    <row r="44" spans="1:12" ht="13.5" x14ac:dyDescent="0.3">
      <c r="A44" s="7">
        <v>40210</v>
      </c>
      <c r="D44" s="6">
        <v>3.9</v>
      </c>
      <c r="F44">
        <v>3.91</v>
      </c>
      <c r="H44" s="8">
        <v>3.91</v>
      </c>
      <c r="J44" s="8">
        <v>3.91</v>
      </c>
      <c r="L44" s="8">
        <f t="shared" si="0"/>
        <v>3.91</v>
      </c>
    </row>
    <row r="45" spans="1:12" ht="13.5" x14ac:dyDescent="0.3">
      <c r="A45" s="7">
        <v>40238</v>
      </c>
      <c r="D45" s="6">
        <v>3.9</v>
      </c>
      <c r="F45">
        <v>3.91</v>
      </c>
      <c r="H45" s="8">
        <v>3.91</v>
      </c>
      <c r="J45" s="8">
        <v>3.91</v>
      </c>
      <c r="L45" s="8">
        <f t="shared" si="0"/>
        <v>3.91</v>
      </c>
    </row>
    <row r="46" spans="1:12" ht="13.5" x14ac:dyDescent="0.3">
      <c r="A46" s="7">
        <v>40269</v>
      </c>
      <c r="D46" s="6">
        <v>1.82</v>
      </c>
      <c r="F46">
        <v>3.19</v>
      </c>
      <c r="H46" s="8">
        <v>3.19</v>
      </c>
      <c r="J46" s="8">
        <v>3.19</v>
      </c>
      <c r="L46" s="8">
        <f t="shared" si="0"/>
        <v>3.19</v>
      </c>
    </row>
    <row r="47" spans="1:12" ht="13.5" x14ac:dyDescent="0.3">
      <c r="A47" s="7">
        <v>40299</v>
      </c>
      <c r="D47" s="6">
        <v>1.83</v>
      </c>
      <c r="F47">
        <v>3.2</v>
      </c>
      <c r="H47" s="8">
        <v>3.2</v>
      </c>
      <c r="J47" s="8">
        <v>3.2</v>
      </c>
      <c r="L47" s="8">
        <f t="shared" si="0"/>
        <v>3.2</v>
      </c>
    </row>
    <row r="48" spans="1:12" ht="13.5" x14ac:dyDescent="0.3">
      <c r="A48" s="7">
        <v>40330</v>
      </c>
      <c r="D48" s="6">
        <v>1.65</v>
      </c>
      <c r="F48">
        <v>3.01</v>
      </c>
      <c r="H48" s="8">
        <v>3.01</v>
      </c>
      <c r="J48" s="8">
        <v>3.01</v>
      </c>
      <c r="L48" s="8">
        <f t="shared" si="0"/>
        <v>3.01</v>
      </c>
    </row>
    <row r="49" spans="1:12" ht="13.5" x14ac:dyDescent="0.3">
      <c r="A49" s="7">
        <v>40360</v>
      </c>
      <c r="D49" s="6">
        <v>1.52</v>
      </c>
      <c r="F49">
        <v>2.89</v>
      </c>
      <c r="H49" s="8">
        <v>2.89</v>
      </c>
      <c r="J49" s="8">
        <v>2.89</v>
      </c>
      <c r="L49" s="8">
        <f t="shared" si="0"/>
        <v>2.89</v>
      </c>
    </row>
    <row r="50" spans="1:12" ht="13.5" x14ac:dyDescent="0.3">
      <c r="A50" s="7">
        <v>40391</v>
      </c>
      <c r="D50" s="6">
        <v>1.54</v>
      </c>
      <c r="F50">
        <v>2.94</v>
      </c>
      <c r="H50" s="8">
        <v>2.94</v>
      </c>
      <c r="J50" s="8">
        <v>2.94</v>
      </c>
      <c r="L50" s="8">
        <f t="shared" si="0"/>
        <v>2.94</v>
      </c>
    </row>
    <row r="51" spans="1:12" ht="13.5" x14ac:dyDescent="0.3">
      <c r="A51" s="7">
        <v>40422</v>
      </c>
      <c r="D51" s="6">
        <v>1.5</v>
      </c>
      <c r="E51" s="8">
        <f>AVERAGE(D40:D51)</f>
        <v>2.8208333333333329</v>
      </c>
      <c r="F51">
        <v>2.83</v>
      </c>
      <c r="G51" s="8">
        <f>AVERAGE(F40:F51)</f>
        <v>3.5058333333333329</v>
      </c>
      <c r="H51" s="8">
        <v>2.83</v>
      </c>
      <c r="I51" s="8">
        <f>AVERAGE(H40:H51)</f>
        <v>3.5058333333333329</v>
      </c>
      <c r="J51" s="8">
        <v>2.83</v>
      </c>
      <c r="L51" s="8">
        <f t="shared" si="0"/>
        <v>2.83</v>
      </c>
    </row>
    <row r="52" spans="1:12" x14ac:dyDescent="0.25">
      <c r="A52" s="7">
        <v>40452</v>
      </c>
      <c r="F52">
        <v>2.69</v>
      </c>
      <c r="H52" s="8">
        <v>2.69</v>
      </c>
      <c r="J52" s="8">
        <v>2.69</v>
      </c>
      <c r="L52" s="8">
        <f t="shared" si="0"/>
        <v>2.69</v>
      </c>
    </row>
    <row r="53" spans="1:12" x14ac:dyDescent="0.25">
      <c r="A53" s="7">
        <v>40483</v>
      </c>
      <c r="F53">
        <v>2.81</v>
      </c>
      <c r="H53" s="8">
        <v>2.81</v>
      </c>
      <c r="J53" s="8">
        <v>2.81</v>
      </c>
      <c r="L53" s="8">
        <f t="shared" si="0"/>
        <v>2.81</v>
      </c>
    </row>
    <row r="54" spans="1:12" x14ac:dyDescent="0.25">
      <c r="A54" s="7">
        <v>40513</v>
      </c>
      <c r="F54">
        <v>2.75</v>
      </c>
      <c r="H54" s="8">
        <v>2.75</v>
      </c>
      <c r="J54" s="8">
        <v>2.75</v>
      </c>
      <c r="L54" s="8">
        <f t="shared" si="0"/>
        <v>2.75</v>
      </c>
    </row>
    <row r="55" spans="1:12" x14ac:dyDescent="0.25">
      <c r="A55" s="7">
        <v>40544</v>
      </c>
      <c r="F55">
        <v>2.72</v>
      </c>
      <c r="H55" s="8">
        <v>2.72</v>
      </c>
      <c r="J55" s="8">
        <v>2.72</v>
      </c>
      <c r="L55" s="8">
        <f t="shared" si="0"/>
        <v>2.72</v>
      </c>
    </row>
    <row r="56" spans="1:12" x14ac:dyDescent="0.25">
      <c r="A56" s="7">
        <v>40575</v>
      </c>
      <c r="F56">
        <v>2.73</v>
      </c>
      <c r="H56" s="8">
        <v>2.74</v>
      </c>
      <c r="J56" s="8">
        <v>2.74</v>
      </c>
      <c r="L56" s="8">
        <f t="shared" si="0"/>
        <v>2.74</v>
      </c>
    </row>
    <row r="57" spans="1:12" x14ac:dyDescent="0.25">
      <c r="A57" s="7">
        <v>40603</v>
      </c>
      <c r="F57">
        <v>2.67</v>
      </c>
      <c r="H57" s="8">
        <v>2.68</v>
      </c>
      <c r="J57" s="8">
        <v>2.68</v>
      </c>
      <c r="L57" s="8">
        <f t="shared" si="0"/>
        <v>2.68</v>
      </c>
    </row>
    <row r="58" spans="1:12" x14ac:dyDescent="0.25">
      <c r="A58" s="7">
        <v>40634</v>
      </c>
      <c r="F58">
        <v>1.92</v>
      </c>
      <c r="H58" s="8">
        <v>2.6</v>
      </c>
      <c r="J58" s="8">
        <v>2.6</v>
      </c>
      <c r="L58" s="8">
        <f t="shared" si="0"/>
        <v>2.6</v>
      </c>
    </row>
    <row r="59" spans="1:12" x14ac:dyDescent="0.25">
      <c r="A59" s="7">
        <v>40664</v>
      </c>
      <c r="F59">
        <v>1.87</v>
      </c>
      <c r="H59" s="8">
        <v>2.54</v>
      </c>
      <c r="J59" s="8">
        <v>2.54</v>
      </c>
      <c r="L59" s="8">
        <f t="shared" si="0"/>
        <v>2.54</v>
      </c>
    </row>
    <row r="60" spans="1:12" x14ac:dyDescent="0.25">
      <c r="A60" s="7">
        <v>40695</v>
      </c>
      <c r="F60">
        <v>1.81</v>
      </c>
      <c r="H60" s="8">
        <v>2.48</v>
      </c>
      <c r="J60" s="8">
        <v>2.48</v>
      </c>
      <c r="L60" s="8">
        <f t="shared" si="0"/>
        <v>2.48</v>
      </c>
    </row>
    <row r="61" spans="1:12" x14ac:dyDescent="0.25">
      <c r="A61" s="7">
        <v>40725</v>
      </c>
      <c r="F61">
        <v>1.82</v>
      </c>
      <c r="H61" s="8">
        <v>2.5</v>
      </c>
      <c r="J61" s="8">
        <v>2.5</v>
      </c>
      <c r="L61" s="8">
        <f t="shared" si="0"/>
        <v>2.5</v>
      </c>
    </row>
    <row r="62" spans="1:12" x14ac:dyDescent="0.25">
      <c r="A62" s="7">
        <v>40756</v>
      </c>
      <c r="F62">
        <v>1.85</v>
      </c>
      <c r="H62" s="8">
        <v>2.54</v>
      </c>
      <c r="J62" s="8">
        <v>2.54</v>
      </c>
      <c r="L62" s="8">
        <f t="shared" si="0"/>
        <v>2.54</v>
      </c>
    </row>
    <row r="63" spans="1:12" x14ac:dyDescent="0.25">
      <c r="A63" s="7">
        <v>40787</v>
      </c>
      <c r="F63">
        <v>1.67</v>
      </c>
      <c r="G63" s="8">
        <f>AVERAGE(F52:F63)</f>
        <v>2.2758333333333334</v>
      </c>
      <c r="H63" s="8">
        <v>2.33</v>
      </c>
      <c r="I63" s="8">
        <f>AVERAGE(H52:H63)</f>
        <v>2.6150000000000002</v>
      </c>
      <c r="J63" s="8">
        <v>2.33</v>
      </c>
      <c r="K63" s="8">
        <f>AVERAGE(J52:J63)</f>
        <v>2.6150000000000002</v>
      </c>
      <c r="L63" s="8">
        <f t="shared" si="0"/>
        <v>2.33</v>
      </c>
    </row>
    <row r="64" spans="1:12" x14ac:dyDescent="0.25">
      <c r="A64" s="7">
        <v>40817</v>
      </c>
      <c r="H64" s="8">
        <v>2.5099999999999998</v>
      </c>
      <c r="J64" s="8">
        <v>2.5099999999999998</v>
      </c>
      <c r="L64" s="8">
        <f t="shared" si="0"/>
        <v>2.5099999999999998</v>
      </c>
    </row>
    <row r="65" spans="1:14" x14ac:dyDescent="0.25">
      <c r="A65" s="7">
        <v>40848</v>
      </c>
      <c r="H65" s="8">
        <v>2.48</v>
      </c>
      <c r="J65" s="8">
        <v>2.48</v>
      </c>
      <c r="L65" s="8">
        <f t="shared" si="0"/>
        <v>2.48</v>
      </c>
    </row>
    <row r="66" spans="1:14" x14ac:dyDescent="0.25">
      <c r="A66" s="7">
        <v>40878</v>
      </c>
      <c r="H66" s="8">
        <v>2.6</v>
      </c>
      <c r="J66" s="8">
        <v>2.61</v>
      </c>
      <c r="L66" s="8">
        <f t="shared" si="0"/>
        <v>2.61</v>
      </c>
    </row>
    <row r="67" spans="1:14" x14ac:dyDescent="0.25">
      <c r="A67" s="7">
        <v>40909</v>
      </c>
      <c r="H67" s="8">
        <v>2.2599999999999998</v>
      </c>
      <c r="J67" s="8">
        <v>2.27</v>
      </c>
      <c r="L67" s="8">
        <f t="shared" si="0"/>
        <v>2.27</v>
      </c>
    </row>
    <row r="68" spans="1:14" x14ac:dyDescent="0.25">
      <c r="A68" s="7">
        <v>40940</v>
      </c>
      <c r="H68" s="8">
        <v>2.17</v>
      </c>
      <c r="J68" s="8">
        <v>2.17</v>
      </c>
      <c r="L68" s="8">
        <f t="shared" si="0"/>
        <v>2.17</v>
      </c>
    </row>
    <row r="69" spans="1:14" x14ac:dyDescent="0.25">
      <c r="A69" s="7">
        <v>40969</v>
      </c>
      <c r="H69" s="8">
        <v>2.2400000000000002</v>
      </c>
      <c r="J69" s="8">
        <v>2.25</v>
      </c>
      <c r="L69" s="8">
        <f t="shared" si="0"/>
        <v>2.25</v>
      </c>
    </row>
    <row r="70" spans="1:14" x14ac:dyDescent="0.25">
      <c r="A70" s="7">
        <v>41000</v>
      </c>
      <c r="H70" s="8">
        <v>1.1299999999999999</v>
      </c>
      <c r="J70" s="8">
        <v>2.88</v>
      </c>
      <c r="L70" s="8">
        <f t="shared" si="0"/>
        <v>2.88</v>
      </c>
    </row>
    <row r="71" spans="1:14" x14ac:dyDescent="0.25">
      <c r="A71" s="7">
        <v>41030</v>
      </c>
      <c r="H71" s="8">
        <v>1.1100000000000001</v>
      </c>
      <c r="J71" s="8">
        <v>2.87</v>
      </c>
      <c r="L71" s="8">
        <f t="shared" si="0"/>
        <v>2.87</v>
      </c>
    </row>
    <row r="72" spans="1:14" x14ac:dyDescent="0.25">
      <c r="A72" s="7">
        <v>41061</v>
      </c>
      <c r="H72" s="8">
        <v>1.07</v>
      </c>
      <c r="J72" s="8">
        <v>2.8</v>
      </c>
      <c r="L72" s="8">
        <f t="shared" si="0"/>
        <v>2.8</v>
      </c>
    </row>
    <row r="73" spans="1:14" x14ac:dyDescent="0.25">
      <c r="A73" s="7">
        <v>41091</v>
      </c>
      <c r="H73" s="8">
        <v>1.05</v>
      </c>
      <c r="J73" s="8">
        <v>2.81</v>
      </c>
      <c r="L73" s="8">
        <f t="shared" si="0"/>
        <v>2.81</v>
      </c>
    </row>
    <row r="74" spans="1:14" x14ac:dyDescent="0.25">
      <c r="A74" s="7">
        <v>41122</v>
      </c>
      <c r="H74" s="8">
        <v>1</v>
      </c>
      <c r="J74" s="8">
        <v>2.79</v>
      </c>
      <c r="L74" s="8">
        <f t="shared" si="0"/>
        <v>2.79</v>
      </c>
    </row>
    <row r="75" spans="1:14" x14ac:dyDescent="0.25">
      <c r="A75" s="7">
        <v>41153</v>
      </c>
      <c r="H75" s="8">
        <v>1.2</v>
      </c>
      <c r="I75" s="8">
        <f>AVERAGE(H64:H75)</f>
        <v>1.7350000000000001</v>
      </c>
      <c r="J75" s="8">
        <v>3</v>
      </c>
      <c r="K75" s="8">
        <f>AVERAGE(J64:J75)</f>
        <v>2.6199999999999997</v>
      </c>
      <c r="L75" s="8">
        <f t="shared" si="0"/>
        <v>3</v>
      </c>
      <c r="M75" s="8">
        <f>AVERAGE(L64:L75)</f>
        <v>2.6199999999999997</v>
      </c>
    </row>
    <row r="76" spans="1:14" x14ac:dyDescent="0.25">
      <c r="A76" s="7">
        <v>41183</v>
      </c>
      <c r="I76" s="8"/>
      <c r="J76" s="8">
        <v>2.92</v>
      </c>
      <c r="L76" s="8">
        <f t="shared" si="0"/>
        <v>2.92</v>
      </c>
    </row>
    <row r="77" spans="1:14" x14ac:dyDescent="0.25">
      <c r="A77" s="7">
        <v>41214</v>
      </c>
      <c r="J77" s="8">
        <v>3</v>
      </c>
      <c r="L77" s="8">
        <f t="shared" si="0"/>
        <v>3</v>
      </c>
    </row>
    <row r="78" spans="1:14" x14ac:dyDescent="0.25">
      <c r="A78" s="7">
        <v>41244</v>
      </c>
      <c r="J78" s="8">
        <v>2.92</v>
      </c>
      <c r="L78" s="8">
        <f>+J78</f>
        <v>2.92</v>
      </c>
    </row>
    <row r="79" spans="1:14" x14ac:dyDescent="0.25">
      <c r="A79" s="7">
        <v>41275</v>
      </c>
      <c r="J79" s="8">
        <v>2.94</v>
      </c>
      <c r="L79" s="8">
        <v>2.94</v>
      </c>
      <c r="N79">
        <v>2.94</v>
      </c>
    </row>
    <row r="80" spans="1:14" x14ac:dyDescent="0.25">
      <c r="A80" s="7">
        <v>41306</v>
      </c>
      <c r="J80" s="8">
        <v>2.96</v>
      </c>
      <c r="L80" s="8">
        <v>2.96</v>
      </c>
      <c r="N80">
        <v>2.96</v>
      </c>
    </row>
    <row r="81" spans="1:14" x14ac:dyDescent="0.25">
      <c r="A81" s="7">
        <v>41334</v>
      </c>
      <c r="J81" s="8">
        <v>2.95</v>
      </c>
      <c r="L81" s="8">
        <v>2.95</v>
      </c>
      <c r="N81">
        <v>2.95</v>
      </c>
    </row>
    <row r="82" spans="1:14" x14ac:dyDescent="0.25">
      <c r="A82" s="7">
        <v>41365</v>
      </c>
      <c r="J82" s="8">
        <v>1.5</v>
      </c>
      <c r="L82" s="8">
        <v>2.83</v>
      </c>
      <c r="N82">
        <v>2.83</v>
      </c>
    </row>
    <row r="83" spans="1:14" x14ac:dyDescent="0.25">
      <c r="A83" s="7">
        <v>41395</v>
      </c>
      <c r="J83" s="8">
        <v>1.44</v>
      </c>
      <c r="L83" s="8">
        <v>2.78</v>
      </c>
      <c r="N83">
        <v>2.78</v>
      </c>
    </row>
    <row r="84" spans="1:14" x14ac:dyDescent="0.25">
      <c r="A84" s="7">
        <v>41426</v>
      </c>
      <c r="J84" s="8">
        <v>1.58</v>
      </c>
      <c r="L84" s="8">
        <v>2.9</v>
      </c>
      <c r="N84">
        <v>2.9</v>
      </c>
    </row>
    <row r="85" spans="1:14" x14ac:dyDescent="0.25">
      <c r="A85" s="7">
        <v>41456</v>
      </c>
      <c r="J85" s="8">
        <v>1.51</v>
      </c>
      <c r="L85" s="8">
        <v>2.84</v>
      </c>
      <c r="N85">
        <v>2.84</v>
      </c>
    </row>
    <row r="86" spans="1:14" x14ac:dyDescent="0.25">
      <c r="A86" s="7">
        <v>41487</v>
      </c>
      <c r="J86" s="8">
        <v>1.46</v>
      </c>
      <c r="L86" s="8">
        <v>2.8</v>
      </c>
      <c r="N86">
        <v>2.8</v>
      </c>
    </row>
    <row r="87" spans="1:14" x14ac:dyDescent="0.25">
      <c r="A87" s="7">
        <v>41518</v>
      </c>
      <c r="J87" s="8">
        <v>1.5</v>
      </c>
      <c r="K87" s="8">
        <f>AVERAGE(J76:J87)</f>
        <v>2.2233333333333336</v>
      </c>
      <c r="L87" s="8">
        <v>2.8</v>
      </c>
      <c r="M87" s="8">
        <f>AVERAGE(L76:L87)</f>
        <v>2.8866666666666663</v>
      </c>
      <c r="N87">
        <v>2.8</v>
      </c>
    </row>
    <row r="88" spans="1:14" x14ac:dyDescent="0.25">
      <c r="A88" s="7">
        <v>41548</v>
      </c>
      <c r="K88" s="8"/>
      <c r="L88" s="8">
        <v>2.93</v>
      </c>
      <c r="N88">
        <v>2.93</v>
      </c>
    </row>
    <row r="89" spans="1:14" x14ac:dyDescent="0.25">
      <c r="A89" s="7">
        <v>41579</v>
      </c>
      <c r="L89" s="8">
        <v>2.93</v>
      </c>
      <c r="N89">
        <v>2.93</v>
      </c>
    </row>
    <row r="90" spans="1:14" x14ac:dyDescent="0.25">
      <c r="A90" s="7">
        <v>41609</v>
      </c>
      <c r="L90" s="8">
        <v>2.92</v>
      </c>
      <c r="N90">
        <v>2.92</v>
      </c>
    </row>
    <row r="91" spans="1:14" x14ac:dyDescent="0.25">
      <c r="A91" s="7">
        <v>41640</v>
      </c>
      <c r="L91" s="8">
        <v>2.98</v>
      </c>
      <c r="N91">
        <v>2.99</v>
      </c>
    </row>
    <row r="92" spans="1:14" x14ac:dyDescent="0.25">
      <c r="A92" s="7">
        <v>41671</v>
      </c>
      <c r="L92" s="8">
        <v>2.96</v>
      </c>
      <c r="N92">
        <v>2.96</v>
      </c>
    </row>
    <row r="93" spans="1:14" x14ac:dyDescent="0.25">
      <c r="A93" s="7">
        <v>41699</v>
      </c>
      <c r="L93" s="8">
        <v>2.91</v>
      </c>
      <c r="N93">
        <v>2.92</v>
      </c>
    </row>
    <row r="94" spans="1:14" x14ac:dyDescent="0.25">
      <c r="A94" s="7">
        <v>41730</v>
      </c>
      <c r="L94" s="8">
        <v>2.76</v>
      </c>
      <c r="N94">
        <v>2.84</v>
      </c>
    </row>
    <row r="95" spans="1:14" x14ac:dyDescent="0.25">
      <c r="A95" s="7">
        <v>41760</v>
      </c>
      <c r="L95" s="8">
        <v>2.84</v>
      </c>
      <c r="N95">
        <v>2.93</v>
      </c>
    </row>
    <row r="96" spans="1:14" x14ac:dyDescent="0.25">
      <c r="A96" s="7">
        <v>41791</v>
      </c>
      <c r="L96" s="8">
        <v>2.72</v>
      </c>
      <c r="N96">
        <v>2.82</v>
      </c>
    </row>
    <row r="97" spans="1:50" x14ac:dyDescent="0.25">
      <c r="A97" s="7">
        <v>41821</v>
      </c>
      <c r="L97" s="8">
        <v>2.69</v>
      </c>
      <c r="N97">
        <v>2.79</v>
      </c>
    </row>
    <row r="98" spans="1:50" x14ac:dyDescent="0.25">
      <c r="A98" s="7">
        <v>41852</v>
      </c>
      <c r="L98" s="8">
        <v>2.69</v>
      </c>
      <c r="N98">
        <v>2.79</v>
      </c>
    </row>
    <row r="99" spans="1:50" x14ac:dyDescent="0.25">
      <c r="A99" s="7">
        <v>41883</v>
      </c>
      <c r="L99" s="8">
        <v>2.6</v>
      </c>
      <c r="M99" s="8">
        <f>AVERAGE(L88:L99)</f>
        <v>2.8275000000000001</v>
      </c>
      <c r="N99">
        <v>2.71</v>
      </c>
      <c r="O99" s="8">
        <f>AVERAGE(N88:N99)</f>
        <v>2.8774999999999995</v>
      </c>
    </row>
    <row r="100" spans="1:50" x14ac:dyDescent="0.25">
      <c r="A100" s="7">
        <v>41913</v>
      </c>
      <c r="N100">
        <v>2.68</v>
      </c>
      <c r="O100" s="8">
        <f>+O99-M99</f>
        <v>4.9999999999999378E-2</v>
      </c>
      <c r="P100" s="5">
        <v>2.6806999999999999</v>
      </c>
    </row>
    <row r="101" spans="1:50" ht="14.5" x14ac:dyDescent="0.35">
      <c r="A101" s="7">
        <v>41944</v>
      </c>
      <c r="N101">
        <v>2.6</v>
      </c>
      <c r="P101" s="5">
        <v>2.6012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x14ac:dyDescent="0.25">
      <c r="A102" s="7">
        <v>41974</v>
      </c>
      <c r="N102">
        <v>2.58</v>
      </c>
      <c r="P102" s="5">
        <v>2.5829</v>
      </c>
    </row>
    <row r="103" spans="1:50" ht="14.5" x14ac:dyDescent="0.35">
      <c r="A103" s="7">
        <v>42005</v>
      </c>
      <c r="N103">
        <v>2.46</v>
      </c>
      <c r="P103" s="5">
        <v>2.4639000000000002</v>
      </c>
      <c r="R103" s="22">
        <v>2.4639000000000002</v>
      </c>
    </row>
    <row r="104" spans="1:50" ht="14.5" x14ac:dyDescent="0.35">
      <c r="A104" s="7">
        <v>42036</v>
      </c>
      <c r="N104">
        <v>2.46</v>
      </c>
      <c r="P104" s="5">
        <v>2.4674999999999998</v>
      </c>
      <c r="R104" s="22">
        <v>2.4674999999999998</v>
      </c>
    </row>
    <row r="105" spans="1:50" ht="14.5" x14ac:dyDescent="0.35">
      <c r="A105" s="7">
        <v>42064</v>
      </c>
      <c r="N105">
        <v>2.4500000000000002</v>
      </c>
      <c r="P105" s="5">
        <v>2.4535</v>
      </c>
      <c r="R105" s="22">
        <v>2.4535</v>
      </c>
    </row>
    <row r="106" spans="1:50" ht="14.5" x14ac:dyDescent="0.35">
      <c r="A106" s="7">
        <v>42095</v>
      </c>
      <c r="N106">
        <v>2.5499999999999998</v>
      </c>
      <c r="P106" s="5">
        <v>2.6455000000000002</v>
      </c>
      <c r="R106" s="22">
        <v>2.6455000000000002</v>
      </c>
    </row>
    <row r="107" spans="1:50" ht="14.5" x14ac:dyDescent="0.35">
      <c r="A107" s="7">
        <v>42125</v>
      </c>
      <c r="N107">
        <v>2.5099999999999998</v>
      </c>
      <c r="P107" s="5">
        <v>2.6147999999999998</v>
      </c>
      <c r="R107" s="22">
        <v>2.6147999999999998</v>
      </c>
    </row>
    <row r="108" spans="1:50" ht="14.5" x14ac:dyDescent="0.35">
      <c r="A108" s="7">
        <v>42156</v>
      </c>
      <c r="N108">
        <v>2.38</v>
      </c>
      <c r="P108" s="5">
        <v>2.4992999999999999</v>
      </c>
      <c r="R108" s="22">
        <v>2.4992999999999999</v>
      </c>
    </row>
    <row r="109" spans="1:50" ht="14.5" x14ac:dyDescent="0.35">
      <c r="A109" s="7">
        <v>42186</v>
      </c>
      <c r="N109">
        <v>2.58</v>
      </c>
      <c r="P109" s="5">
        <v>2.6888999999999998</v>
      </c>
      <c r="R109" s="22">
        <v>2.6888999999999998</v>
      </c>
    </row>
    <row r="110" spans="1:50" ht="14.5" x14ac:dyDescent="0.35">
      <c r="A110" s="7">
        <v>42217</v>
      </c>
      <c r="N110">
        <v>2.52</v>
      </c>
      <c r="P110" s="5">
        <v>2.6427</v>
      </c>
      <c r="R110" s="22">
        <v>2.6427</v>
      </c>
    </row>
    <row r="111" spans="1:50" ht="14.5" x14ac:dyDescent="0.35">
      <c r="A111" s="7">
        <v>42248</v>
      </c>
      <c r="N111">
        <v>2.56</v>
      </c>
      <c r="O111" s="8">
        <f>AVERAGE(N100:N111)</f>
        <v>2.5274999999999999</v>
      </c>
      <c r="P111" s="5">
        <v>2.6997</v>
      </c>
      <c r="Q111" s="8">
        <f>AVERAGE(P100:P111)</f>
        <v>2.5867166666666672</v>
      </c>
      <c r="R111" s="22">
        <v>2.6997</v>
      </c>
    </row>
    <row r="112" spans="1:50" ht="14.5" x14ac:dyDescent="0.35">
      <c r="A112" s="7">
        <v>42278</v>
      </c>
      <c r="P112" s="5">
        <v>2.5998000000000001</v>
      </c>
      <c r="Q112" s="8">
        <f>+Q111-O111</f>
        <v>5.9216666666667361E-2</v>
      </c>
      <c r="R112" s="22">
        <v>2.5998000000000001</v>
      </c>
      <c r="U112" s="5"/>
    </row>
    <row r="113" spans="1:37" ht="14.5" x14ac:dyDescent="0.35">
      <c r="A113" s="7">
        <v>42309</v>
      </c>
      <c r="P113" s="5">
        <v>2.5236999999999998</v>
      </c>
      <c r="R113" s="22">
        <v>2.5238999999999998</v>
      </c>
      <c r="U113" s="5"/>
    </row>
    <row r="114" spans="1:37" ht="14.5" x14ac:dyDescent="0.35">
      <c r="A114" s="7">
        <v>42339</v>
      </c>
      <c r="P114" s="5">
        <v>2.5528</v>
      </c>
      <c r="R114" s="22">
        <v>2.5537999999999998</v>
      </c>
      <c r="U114" s="5"/>
    </row>
    <row r="115" spans="1:37" ht="14.5" x14ac:dyDescent="0.35">
      <c r="A115" s="7">
        <v>42370</v>
      </c>
      <c r="P115" s="5">
        <v>2.5009999999999999</v>
      </c>
      <c r="R115" s="22">
        <v>2.5034000000000001</v>
      </c>
      <c r="U115" s="5"/>
    </row>
    <row r="116" spans="1:37" ht="14.5" x14ac:dyDescent="0.35">
      <c r="A116" s="7">
        <v>42401</v>
      </c>
      <c r="P116" s="5">
        <v>2.4735999999999998</v>
      </c>
      <c r="R116" s="22">
        <v>2.4796</v>
      </c>
      <c r="U116" s="5"/>
    </row>
    <row r="117" spans="1:37" ht="14.5" x14ac:dyDescent="0.35">
      <c r="A117" s="7">
        <v>42430</v>
      </c>
      <c r="P117" s="5">
        <v>2.4857</v>
      </c>
      <c r="R117" s="22">
        <v>2.4931999999999999</v>
      </c>
      <c r="U117" s="5"/>
    </row>
    <row r="118" spans="1:37" ht="14.5" x14ac:dyDescent="0.35">
      <c r="A118" s="7">
        <v>42461</v>
      </c>
      <c r="P118" s="5">
        <v>1.4833000000000001</v>
      </c>
      <c r="R118" s="22">
        <v>1.732</v>
      </c>
      <c r="U118" s="5"/>
    </row>
    <row r="119" spans="1:37" ht="14.5" x14ac:dyDescent="0.35">
      <c r="A119" s="7">
        <v>42491</v>
      </c>
      <c r="P119" s="5">
        <v>1.7727999999999999</v>
      </c>
      <c r="R119" s="22">
        <v>2.3879999999999999</v>
      </c>
      <c r="U119" s="5"/>
    </row>
    <row r="120" spans="1:37" ht="14.5" x14ac:dyDescent="0.35">
      <c r="A120" s="7">
        <v>42522</v>
      </c>
      <c r="P120" s="5">
        <v>1.7608999999999999</v>
      </c>
      <c r="R120" s="22">
        <v>2.3953000000000002</v>
      </c>
      <c r="U120" s="5"/>
    </row>
    <row r="121" spans="1:37" ht="14.5" x14ac:dyDescent="0.35">
      <c r="A121" s="7">
        <v>42552</v>
      </c>
      <c r="P121" s="5">
        <v>1.6437999999999999</v>
      </c>
      <c r="R121" s="22">
        <v>2.2867999999999999</v>
      </c>
      <c r="U121" s="5"/>
    </row>
    <row r="122" spans="1:37" ht="14.5" x14ac:dyDescent="0.35">
      <c r="A122" s="7">
        <v>42583</v>
      </c>
      <c r="P122" s="5">
        <v>1.6566000000000001</v>
      </c>
      <c r="R122" s="22">
        <v>2.3134000000000001</v>
      </c>
      <c r="U122" s="5"/>
    </row>
    <row r="123" spans="1:37" ht="14.5" x14ac:dyDescent="0.35">
      <c r="A123" s="7">
        <v>42614</v>
      </c>
      <c r="P123" s="5">
        <v>1.5608</v>
      </c>
      <c r="Q123" s="8">
        <f>AVERAGE(P112:P123)</f>
        <v>2.0845666666666665</v>
      </c>
      <c r="R123" s="22">
        <v>2.2225000000000001</v>
      </c>
      <c r="S123" s="8">
        <f>AVERAGE(R112:R123)</f>
        <v>2.374308333333333</v>
      </c>
      <c r="T123" s="20"/>
      <c r="U123" s="20"/>
      <c r="X123" s="20" t="s">
        <v>93</v>
      </c>
      <c r="Y123" s="20" t="s">
        <v>96</v>
      </c>
    </row>
    <row r="124" spans="1:37" ht="14.5" x14ac:dyDescent="0.35">
      <c r="A124" s="7">
        <v>42644</v>
      </c>
      <c r="R124" s="22">
        <v>2.2044999999999999</v>
      </c>
      <c r="S124" s="8">
        <f>+S123-Q123</f>
        <v>0.28974166666666656</v>
      </c>
      <c r="T124" s="5">
        <v>2.2020198689389314</v>
      </c>
      <c r="V124" s="5"/>
      <c r="W124" s="5"/>
      <c r="X124" s="5">
        <v>2.2044531834548131</v>
      </c>
      <c r="Y124" s="29">
        <v>2.2044999999999999</v>
      </c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:37" ht="14.5" x14ac:dyDescent="0.35">
      <c r="A125" s="7">
        <v>42675</v>
      </c>
      <c r="R125" s="22">
        <v>2.7602000000000002</v>
      </c>
      <c r="T125" s="5">
        <v>2.7604087668521515</v>
      </c>
      <c r="V125" s="5"/>
      <c r="W125" s="5"/>
      <c r="X125" s="5">
        <v>2.7601630458323312</v>
      </c>
      <c r="Y125" s="29">
        <v>2.7602000000000002</v>
      </c>
    </row>
    <row r="126" spans="1:37" ht="14.5" x14ac:dyDescent="0.35">
      <c r="A126" s="7">
        <v>42705</v>
      </c>
      <c r="R126" s="22">
        <v>2.6309999999999998</v>
      </c>
      <c r="T126" s="5">
        <v>2.6313132214842883</v>
      </c>
      <c r="V126" s="5"/>
      <c r="W126" s="5"/>
      <c r="X126" s="5">
        <v>2.6309501893834408</v>
      </c>
      <c r="Y126" s="29">
        <v>2.6309999999999998</v>
      </c>
    </row>
    <row r="127" spans="1:37" ht="14.5" x14ac:dyDescent="0.35">
      <c r="A127" s="7">
        <v>42736</v>
      </c>
      <c r="R127" s="22">
        <v>2.6930999999999998</v>
      </c>
      <c r="T127" s="5">
        <v>2.6945667355745107</v>
      </c>
      <c r="V127" s="5"/>
      <c r="W127" s="5"/>
      <c r="X127" s="5">
        <v>2.6931053358002721</v>
      </c>
      <c r="Y127" s="29">
        <v>2.6930999999999998</v>
      </c>
    </row>
    <row r="128" spans="1:37" ht="14.5" x14ac:dyDescent="0.35">
      <c r="A128" s="7">
        <v>42767</v>
      </c>
      <c r="R128" s="22">
        <v>2.6945000000000001</v>
      </c>
      <c r="T128" s="5">
        <v>2.6961895397595415</v>
      </c>
      <c r="V128" s="5"/>
      <c r="W128" s="5"/>
      <c r="X128" s="5">
        <v>2.6944768779446182</v>
      </c>
      <c r="Y128" s="29">
        <v>2.6945000000000001</v>
      </c>
    </row>
    <row r="129" spans="1:33" ht="14.5" x14ac:dyDescent="0.35">
      <c r="A129" s="7">
        <v>42795</v>
      </c>
      <c r="R129" s="22">
        <v>2.6652</v>
      </c>
      <c r="T129" s="5">
        <v>2.6677177965769294</v>
      </c>
      <c r="V129" s="5"/>
      <c r="W129" s="5"/>
      <c r="X129" s="5">
        <v>2.665159160877062</v>
      </c>
      <c r="Y129" s="29">
        <v>2.6652</v>
      </c>
    </row>
    <row r="130" spans="1:33" ht="14.5" x14ac:dyDescent="0.35">
      <c r="A130" s="7">
        <v>42826</v>
      </c>
      <c r="R130" s="22">
        <v>2.3155000000000001</v>
      </c>
      <c r="T130" s="5">
        <v>2.5571227875665681</v>
      </c>
      <c r="V130" s="5"/>
      <c r="W130" s="5"/>
      <c r="X130" s="5">
        <v>2.3154884391520136</v>
      </c>
      <c r="Y130" s="29">
        <v>2.3155000000000001</v>
      </c>
    </row>
    <row r="131" spans="1:33" ht="14.5" x14ac:dyDescent="0.35">
      <c r="A131" s="7">
        <v>42856</v>
      </c>
      <c r="R131" s="22">
        <v>1.7314000000000001</v>
      </c>
      <c r="T131" s="5">
        <v>2.1274838295536558</v>
      </c>
      <c r="V131" s="5"/>
      <c r="W131" s="5"/>
      <c r="X131" s="5">
        <v>1.7314287147551122</v>
      </c>
      <c r="Y131" s="29">
        <v>1.7314000000000001</v>
      </c>
    </row>
    <row r="132" spans="1:33" ht="14.5" x14ac:dyDescent="0.35">
      <c r="A132" s="7">
        <v>42887</v>
      </c>
      <c r="R132" s="22">
        <v>1.6981999999999999</v>
      </c>
      <c r="T132" s="5">
        <v>2.0621603167879865</v>
      </c>
      <c r="V132" s="5"/>
      <c r="W132" s="5"/>
      <c r="X132" s="5">
        <v>1.6982084061758052</v>
      </c>
      <c r="Y132" s="29">
        <v>1.6981999999999999</v>
      </c>
    </row>
    <row r="133" spans="1:33" ht="14.5" x14ac:dyDescent="0.35">
      <c r="A133" s="7">
        <v>42917</v>
      </c>
      <c r="R133" s="22">
        <v>1.7013</v>
      </c>
      <c r="T133" s="5">
        <v>2.1488216720290998</v>
      </c>
      <c r="V133" s="5"/>
      <c r="W133" s="5"/>
      <c r="X133" s="5">
        <v>1.7013457435176571</v>
      </c>
      <c r="Y133" s="29">
        <v>1.7013</v>
      </c>
      <c r="Z133" s="5"/>
    </row>
    <row r="134" spans="1:33" ht="14.5" x14ac:dyDescent="0.35">
      <c r="A134" s="7">
        <v>42948</v>
      </c>
      <c r="R134" s="22">
        <v>1.7027000000000001</v>
      </c>
      <c r="T134" s="5">
        <v>2.1153226467834241</v>
      </c>
      <c r="V134" s="5"/>
      <c r="W134" s="5"/>
      <c r="X134" s="5">
        <v>1.7027365412228601</v>
      </c>
      <c r="Y134" s="29">
        <v>1.7027000000000001</v>
      </c>
      <c r="Z134" s="5"/>
    </row>
    <row r="135" spans="1:33" ht="14.5" x14ac:dyDescent="0.35">
      <c r="A135" s="7">
        <v>42979</v>
      </c>
      <c r="R135" s="22">
        <v>1.7344999999999999</v>
      </c>
      <c r="S135" s="8">
        <f>AVERAGE(R124:R135)</f>
        <v>2.2110083333333335</v>
      </c>
      <c r="T135" s="5">
        <v>2.2154551857966664</v>
      </c>
      <c r="U135" s="8">
        <f>AVERAGE(T124:T135)</f>
        <v>2.40654853064198</v>
      </c>
      <c r="V135" s="5"/>
      <c r="W135" s="5"/>
      <c r="X135" s="5">
        <v>1.7345241450711146</v>
      </c>
      <c r="Y135" s="29">
        <v>1.7344999999999999</v>
      </c>
      <c r="Z135" s="28" t="s">
        <v>94</v>
      </c>
      <c r="AA135" s="20" t="s">
        <v>95</v>
      </c>
    </row>
    <row r="136" spans="1:33" x14ac:dyDescent="0.25">
      <c r="A136" s="7">
        <v>43009</v>
      </c>
      <c r="P136" s="5"/>
      <c r="T136" s="5">
        <v>2.7344507317263793</v>
      </c>
      <c r="U136" s="8">
        <f>U135-S135</f>
        <v>0.19554019730864658</v>
      </c>
      <c r="V136" s="5">
        <v>2.7330873187751514</v>
      </c>
      <c r="W136" s="5"/>
      <c r="Y136" s="5"/>
      <c r="Z136" s="5">
        <v>2.7344507317263793</v>
      </c>
      <c r="AA136" s="5">
        <v>2.7330873187751514</v>
      </c>
      <c r="AB136" s="5"/>
      <c r="AC136" s="5"/>
      <c r="AD136" s="5"/>
      <c r="AE136" s="5"/>
      <c r="AF136" s="5"/>
      <c r="AG136" s="5">
        <v>2.7330873187751514</v>
      </c>
    </row>
    <row r="137" spans="1:33" x14ac:dyDescent="0.25">
      <c r="A137" s="7">
        <v>43040</v>
      </c>
      <c r="P137" s="5"/>
      <c r="T137" s="5">
        <v>2.2364581947748592</v>
      </c>
      <c r="U137" s="8"/>
      <c r="V137" s="5">
        <v>2.2321383637838643</v>
      </c>
      <c r="W137" s="5"/>
      <c r="Y137" s="5"/>
      <c r="Z137" s="5">
        <v>2.2364581947748592</v>
      </c>
      <c r="AA137" s="5">
        <v>2.2321383637838643</v>
      </c>
      <c r="AB137" s="5"/>
      <c r="AC137" s="5"/>
      <c r="AD137" s="5"/>
      <c r="AE137" s="5"/>
      <c r="AF137" s="5"/>
      <c r="AG137" s="5">
        <v>2.2321383637838643</v>
      </c>
    </row>
    <row r="138" spans="1:33" x14ac:dyDescent="0.25">
      <c r="A138" s="7">
        <v>43070</v>
      </c>
      <c r="P138" s="5"/>
      <c r="T138" s="5">
        <v>2.1384429081013869</v>
      </c>
      <c r="U138" s="8"/>
      <c r="V138" s="5">
        <v>2.126885643440013</v>
      </c>
      <c r="W138" s="5"/>
      <c r="Y138" s="5"/>
      <c r="Z138" s="5">
        <v>2.1384429081013869</v>
      </c>
      <c r="AA138" s="5">
        <v>2.126885643440013</v>
      </c>
      <c r="AB138" s="5"/>
      <c r="AC138" s="5"/>
      <c r="AD138" s="5"/>
      <c r="AE138" s="5"/>
      <c r="AF138" s="5"/>
      <c r="AG138" s="5">
        <v>2.126885643440013</v>
      </c>
    </row>
    <row r="139" spans="1:33" x14ac:dyDescent="0.25">
      <c r="A139" s="7">
        <v>43118</v>
      </c>
      <c r="P139" s="5"/>
      <c r="T139" s="5">
        <v>2.2017830093016486</v>
      </c>
      <c r="U139" s="8"/>
      <c r="V139" s="5">
        <v>2.181910252810626</v>
      </c>
      <c r="W139" s="5"/>
      <c r="Y139" s="5"/>
      <c r="Z139" s="5">
        <v>2.2017830093016486</v>
      </c>
      <c r="AA139" s="5">
        <v>2.181910252810626</v>
      </c>
      <c r="AB139" s="5"/>
      <c r="AC139" s="5"/>
      <c r="AD139" s="5"/>
      <c r="AE139" s="5"/>
      <c r="AF139" s="5"/>
      <c r="AG139" s="5">
        <v>2.181910252810626</v>
      </c>
    </row>
    <row r="140" spans="1:33" x14ac:dyDescent="0.25">
      <c r="A140" s="7">
        <v>43149</v>
      </c>
      <c r="P140" s="5"/>
      <c r="T140" s="5">
        <v>2.230428533326843</v>
      </c>
      <c r="U140" s="8"/>
      <c r="V140" s="5">
        <v>2.21235684028942</v>
      </c>
      <c r="W140" s="5"/>
      <c r="Y140" s="5"/>
      <c r="Z140" s="5">
        <v>2.230428533326843</v>
      </c>
      <c r="AA140" s="5">
        <v>2.21235684028942</v>
      </c>
      <c r="AB140" s="5"/>
      <c r="AC140" s="5"/>
      <c r="AD140" s="5"/>
      <c r="AE140" s="5"/>
      <c r="AF140" s="5"/>
      <c r="AG140" s="5">
        <v>2.21235684028942</v>
      </c>
    </row>
    <row r="141" spans="1:33" x14ac:dyDescent="0.25">
      <c r="A141" s="7">
        <v>43177</v>
      </c>
      <c r="P141" s="5"/>
      <c r="T141" s="5">
        <v>2.2507772566266016</v>
      </c>
      <c r="U141" s="8"/>
      <c r="V141" s="5">
        <v>2.2317473881202643</v>
      </c>
      <c r="W141" s="5"/>
      <c r="Y141" s="5"/>
      <c r="Z141" s="5">
        <v>2.2507772566266016</v>
      </c>
      <c r="AA141" s="5">
        <v>2.2317473881202643</v>
      </c>
      <c r="AB141" s="5"/>
      <c r="AC141" s="5"/>
      <c r="AD141" s="5"/>
      <c r="AE141" s="5"/>
      <c r="AF141" s="5"/>
      <c r="AG141" s="5">
        <v>2.2317473881202643</v>
      </c>
    </row>
    <row r="142" spans="1:33" x14ac:dyDescent="0.25">
      <c r="A142" s="7">
        <v>43208</v>
      </c>
      <c r="P142" s="5"/>
      <c r="T142" s="5">
        <v>2.0887628921306374</v>
      </c>
      <c r="U142" s="8"/>
      <c r="V142" s="5">
        <v>1.7606853705024239</v>
      </c>
      <c r="W142" s="5"/>
      <c r="Y142" s="5"/>
      <c r="Z142" s="5">
        <v>2.0887628921306374</v>
      </c>
      <c r="AA142" s="5">
        <v>1.7606853705024239</v>
      </c>
      <c r="AB142" s="5"/>
      <c r="AC142" s="5"/>
      <c r="AD142" s="5"/>
      <c r="AE142" s="5"/>
      <c r="AF142" s="5"/>
      <c r="AG142" s="5">
        <v>1.7606853705024239</v>
      </c>
    </row>
    <row r="143" spans="1:33" x14ac:dyDescent="0.25">
      <c r="A143" s="7">
        <v>43238</v>
      </c>
      <c r="P143" s="5"/>
      <c r="T143" s="5">
        <v>2.2856767409101448</v>
      </c>
      <c r="U143" s="8"/>
      <c r="V143" s="5">
        <v>2.0943343477284104</v>
      </c>
      <c r="W143" s="5"/>
      <c r="Y143" s="5"/>
      <c r="Z143" s="5">
        <v>2.2856767409101448</v>
      </c>
      <c r="AA143" s="5">
        <v>2.0943343477284104</v>
      </c>
      <c r="AB143" s="5"/>
      <c r="AC143" s="5"/>
      <c r="AD143" s="5"/>
      <c r="AE143" s="5"/>
      <c r="AF143" s="5"/>
      <c r="AG143" s="5">
        <v>2.0943343477284104</v>
      </c>
    </row>
    <row r="144" spans="1:33" x14ac:dyDescent="0.25">
      <c r="A144" s="7">
        <v>43269</v>
      </c>
      <c r="P144" s="5"/>
      <c r="T144" s="5">
        <v>2.4938870331397989</v>
      </c>
      <c r="U144" s="8"/>
      <c r="V144" s="5">
        <v>2.3244969176826169</v>
      </c>
      <c r="W144" s="5"/>
      <c r="Y144" s="5"/>
      <c r="Z144" s="5">
        <v>2.4938870331397989</v>
      </c>
      <c r="AA144" s="5">
        <v>2.3244969176826169</v>
      </c>
      <c r="AB144" s="5"/>
      <c r="AC144" s="5"/>
      <c r="AD144" s="5"/>
      <c r="AE144" s="5"/>
      <c r="AF144" s="5"/>
      <c r="AG144" s="5">
        <v>2.3244969176826169</v>
      </c>
    </row>
    <row r="145" spans="1:33" x14ac:dyDescent="0.25">
      <c r="A145" s="7">
        <v>43299</v>
      </c>
      <c r="P145" s="5"/>
      <c r="T145" s="5">
        <v>2.3726006239310045</v>
      </c>
      <c r="U145" s="8"/>
      <c r="V145" s="5">
        <v>2.1918966572129994</v>
      </c>
      <c r="W145" s="5"/>
      <c r="Y145" s="5"/>
      <c r="Z145" s="5">
        <v>2.3726006239310045</v>
      </c>
      <c r="AA145" s="5">
        <v>2.1918966572129994</v>
      </c>
      <c r="AB145" s="5"/>
      <c r="AC145" s="5"/>
      <c r="AD145" s="5"/>
      <c r="AE145" s="5"/>
      <c r="AF145" s="5"/>
      <c r="AG145" s="5">
        <v>2.1918966572129994</v>
      </c>
    </row>
    <row r="146" spans="1:33" x14ac:dyDescent="0.25">
      <c r="A146" s="7">
        <v>43330</v>
      </c>
      <c r="P146" s="5"/>
      <c r="T146" s="5">
        <v>2.3630059593812645</v>
      </c>
      <c r="U146" s="8"/>
      <c r="V146" s="5">
        <v>2.134759176455403</v>
      </c>
      <c r="W146" s="5"/>
      <c r="Y146" s="5"/>
      <c r="Z146" s="5">
        <v>2.3630059593812645</v>
      </c>
      <c r="AA146" s="5">
        <v>2.134759176455403</v>
      </c>
      <c r="AB146" s="5"/>
      <c r="AC146" s="5"/>
      <c r="AD146" s="5"/>
      <c r="AE146" s="5"/>
      <c r="AF146" s="5"/>
      <c r="AG146" s="5">
        <v>2.134759176455403</v>
      </c>
    </row>
    <row r="147" spans="1:33" x14ac:dyDescent="0.25">
      <c r="A147" s="7">
        <v>43361</v>
      </c>
      <c r="P147" s="5"/>
      <c r="T147" s="5">
        <v>2.4119792465490892</v>
      </c>
      <c r="U147" s="8">
        <f>AVERAGE(T136:T147)</f>
        <v>2.3173544274916384</v>
      </c>
      <c r="V147" s="5">
        <v>2.1533147824552623</v>
      </c>
      <c r="W147" s="8">
        <f>AVERAGE(V136:V147)</f>
        <v>2.198134421604705</v>
      </c>
      <c r="Y147" s="5"/>
      <c r="Z147" s="5">
        <v>2.4119792465490892</v>
      </c>
      <c r="AA147" s="5">
        <v>2.1533147824552623</v>
      </c>
      <c r="AB147" s="5"/>
      <c r="AC147" s="5"/>
      <c r="AD147" s="5"/>
      <c r="AE147" s="5"/>
      <c r="AF147" s="5"/>
      <c r="AG147" s="5">
        <v>2.1533147824552623</v>
      </c>
    </row>
    <row r="148" spans="1:33" x14ac:dyDescent="0.25">
      <c r="A148" s="7">
        <v>43391</v>
      </c>
      <c r="V148" s="5">
        <v>2.2444448366530412</v>
      </c>
      <c r="W148" s="8">
        <f>W147-U147</f>
        <v>-0.11922000588693349</v>
      </c>
    </row>
    <row r="149" spans="1:33" x14ac:dyDescent="0.25">
      <c r="A149" s="7">
        <v>43422</v>
      </c>
      <c r="V149" s="5">
        <v>2.2245362917287292</v>
      </c>
    </row>
    <row r="150" spans="1:33" x14ac:dyDescent="0.25">
      <c r="A150" s="7">
        <v>43452</v>
      </c>
      <c r="V150" s="5">
        <v>2.4394918719940679</v>
      </c>
    </row>
    <row r="151" spans="1:33" x14ac:dyDescent="0.25">
      <c r="A151" s="7">
        <v>43483</v>
      </c>
      <c r="V151" s="5">
        <v>2.2957056441547743</v>
      </c>
    </row>
    <row r="152" spans="1:33" x14ac:dyDescent="0.25">
      <c r="A152" s="7">
        <v>43514</v>
      </c>
      <c r="V152" s="5">
        <v>2.2704251431041529</v>
      </c>
    </row>
    <row r="153" spans="1:33" x14ac:dyDescent="0.25">
      <c r="A153" s="7">
        <v>43542</v>
      </c>
      <c r="V153" s="5">
        <v>2.2703990830909255</v>
      </c>
    </row>
    <row r="154" spans="1:33" x14ac:dyDescent="0.25">
      <c r="A154" s="7">
        <v>43573</v>
      </c>
      <c r="V154" s="5">
        <v>2.0650933097069988</v>
      </c>
    </row>
    <row r="155" spans="1:33" x14ac:dyDescent="0.25">
      <c r="A155" s="7">
        <v>43603</v>
      </c>
      <c r="V155" s="5">
        <v>2.0238218525696179</v>
      </c>
    </row>
    <row r="156" spans="1:33" x14ac:dyDescent="0.25">
      <c r="A156" s="7">
        <v>43634</v>
      </c>
      <c r="V156" s="5">
        <v>2.1825865382911052</v>
      </c>
    </row>
    <row r="157" spans="1:33" x14ac:dyDescent="0.25">
      <c r="A157" s="7">
        <v>43664</v>
      </c>
      <c r="V157" s="5">
        <v>2.1227727696247451</v>
      </c>
    </row>
    <row r="158" spans="1:33" x14ac:dyDescent="0.25">
      <c r="A158" s="7">
        <v>43695</v>
      </c>
      <c r="V158" s="5">
        <v>2.2046926458638731</v>
      </c>
    </row>
    <row r="159" spans="1:33" x14ac:dyDescent="0.25">
      <c r="A159" s="7">
        <v>43726</v>
      </c>
      <c r="V159" s="5">
        <v>2.1674878087605398</v>
      </c>
      <c r="W159" s="8">
        <f>AVERAGE(V148:V159)</f>
        <v>2.2092881496285477</v>
      </c>
    </row>
    <row r="160" spans="1:33" x14ac:dyDescent="0.25">
      <c r="A160" s="7">
        <v>43756</v>
      </c>
      <c r="V160" s="5">
        <v>2.3820635197215045</v>
      </c>
    </row>
    <row r="161" spans="1:32" x14ac:dyDescent="0.25">
      <c r="A161" s="7">
        <v>43787</v>
      </c>
      <c r="V161" s="5">
        <v>2.3537973794547655</v>
      </c>
    </row>
    <row r="162" spans="1:32" x14ac:dyDescent="0.25">
      <c r="A162" s="7">
        <v>43817</v>
      </c>
      <c r="V162" s="5">
        <v>2.3839677169200435</v>
      </c>
    </row>
    <row r="163" spans="1:32" x14ac:dyDescent="0.25">
      <c r="A163" s="7">
        <v>43848</v>
      </c>
      <c r="V163" s="5">
        <v>2.4280173725037248</v>
      </c>
    </row>
    <row r="164" spans="1:32" x14ac:dyDescent="0.25">
      <c r="A164" s="7">
        <v>43879</v>
      </c>
      <c r="V164" s="5">
        <v>2.4587405244283005</v>
      </c>
    </row>
    <row r="165" spans="1:32" x14ac:dyDescent="0.25">
      <c r="A165" s="7">
        <v>43908</v>
      </c>
      <c r="V165" s="5">
        <v>2.4799753745622746</v>
      </c>
    </row>
    <row r="166" spans="1:32" x14ac:dyDescent="0.25">
      <c r="A166" s="7">
        <v>43939</v>
      </c>
      <c r="V166" s="30" t="s">
        <v>108</v>
      </c>
    </row>
    <row r="167" spans="1:32" x14ac:dyDescent="0.25">
      <c r="A167" s="7">
        <v>43969</v>
      </c>
      <c r="V167" s="30" t="s">
        <v>108</v>
      </c>
    </row>
    <row r="168" spans="1:32" x14ac:dyDescent="0.25">
      <c r="A168" s="7">
        <v>44000</v>
      </c>
      <c r="V168" s="30" t="s">
        <v>108</v>
      </c>
    </row>
    <row r="169" spans="1:32" x14ac:dyDescent="0.25">
      <c r="A169" s="7">
        <v>44030</v>
      </c>
      <c r="V169" s="30" t="s">
        <v>108</v>
      </c>
    </row>
    <row r="170" spans="1:32" x14ac:dyDescent="0.25">
      <c r="A170" s="7">
        <v>44061</v>
      </c>
      <c r="V170" s="30" t="s">
        <v>108</v>
      </c>
    </row>
    <row r="171" spans="1:32" x14ac:dyDescent="0.25">
      <c r="A171" s="7">
        <v>44092</v>
      </c>
      <c r="V171" s="30" t="s">
        <v>108</v>
      </c>
      <c r="W171" s="8">
        <f>AVERAGE(V160:V171)</f>
        <v>2.4144269812651022</v>
      </c>
    </row>
    <row r="172" spans="1:32" x14ac:dyDescent="0.25">
      <c r="A172" s="7">
        <v>44122</v>
      </c>
      <c r="V172" s="5">
        <v>2.2250357805853493</v>
      </c>
      <c r="W172" s="5"/>
      <c r="X172" s="30"/>
      <c r="Y172" s="31"/>
      <c r="Z172" s="31"/>
      <c r="AA172" s="31"/>
      <c r="AB172" s="31"/>
      <c r="AC172" s="31"/>
      <c r="AD172" s="31"/>
      <c r="AE172" s="31"/>
      <c r="AF172" s="31"/>
    </row>
    <row r="173" spans="1:32" x14ac:dyDescent="0.25">
      <c r="A173" s="7">
        <v>44153</v>
      </c>
      <c r="V173" s="5">
        <v>2.2713615232054116</v>
      </c>
    </row>
    <row r="174" spans="1:32" x14ac:dyDescent="0.25">
      <c r="A174" s="7">
        <v>44183</v>
      </c>
      <c r="V174" s="5">
        <v>2.2236962733452632</v>
      </c>
    </row>
    <row r="175" spans="1:32" x14ac:dyDescent="0.25">
      <c r="A175" s="7">
        <v>44214</v>
      </c>
      <c r="V175" s="30">
        <v>2.3642659425687071</v>
      </c>
    </row>
    <row r="176" spans="1:32" x14ac:dyDescent="0.25">
      <c r="A176" s="7">
        <v>44245</v>
      </c>
      <c r="V176" s="31">
        <v>2.4004036250206768</v>
      </c>
    </row>
    <row r="177" spans="1:23" x14ac:dyDescent="0.25">
      <c r="A177" s="7">
        <v>44273</v>
      </c>
      <c r="V177" s="31">
        <v>2.3268398093966893</v>
      </c>
    </row>
    <row r="178" spans="1:23" x14ac:dyDescent="0.25">
      <c r="A178" s="7">
        <v>44304</v>
      </c>
      <c r="V178" s="31">
        <v>2.6104000000000003</v>
      </c>
    </row>
    <row r="179" spans="1:23" x14ac:dyDescent="0.25">
      <c r="A179" s="7">
        <v>44334</v>
      </c>
      <c r="V179" s="5">
        <v>2.4899761742784738</v>
      </c>
    </row>
    <row r="180" spans="1:23" x14ac:dyDescent="0.25">
      <c r="A180" s="7">
        <v>44365</v>
      </c>
      <c r="V180" s="5">
        <v>2.5824166091536807</v>
      </c>
    </row>
    <row r="181" spans="1:23" x14ac:dyDescent="0.25">
      <c r="A181" s="7">
        <v>44395</v>
      </c>
      <c r="V181" s="5">
        <v>2.4910805309676971</v>
      </c>
    </row>
    <row r="182" spans="1:23" x14ac:dyDescent="0.25">
      <c r="A182" s="7">
        <v>44426</v>
      </c>
      <c r="V182" s="30">
        <v>2.4370232436374613</v>
      </c>
    </row>
    <row r="183" spans="1:23" x14ac:dyDescent="0.25">
      <c r="A183" s="34">
        <v>44457</v>
      </c>
      <c r="V183" s="31">
        <v>2.6619211659569495</v>
      </c>
      <c r="W183" s="8">
        <f>AVERAGE(V172:V183)</f>
        <v>2.423701723176364</v>
      </c>
    </row>
    <row r="184" spans="1:23" x14ac:dyDescent="0.25">
      <c r="A184" s="34">
        <v>44487</v>
      </c>
      <c r="V184" s="31">
        <v>2.5591865693415907</v>
      </c>
    </row>
    <row r="185" spans="1:23" x14ac:dyDescent="0.25">
      <c r="A185" s="34">
        <v>44518</v>
      </c>
      <c r="V185" s="31">
        <v>2.6047034118124408</v>
      </c>
    </row>
    <row r="186" spans="1:23" x14ac:dyDescent="0.25">
      <c r="A186" s="34">
        <v>44548</v>
      </c>
      <c r="V186" s="31">
        <v>2.5222288656468921</v>
      </c>
    </row>
    <row r="187" spans="1:23" x14ac:dyDescent="0.25">
      <c r="A187" s="34">
        <v>44579</v>
      </c>
      <c r="V187" s="30">
        <v>2.3157998190463269</v>
      </c>
    </row>
    <row r="188" spans="1:23" x14ac:dyDescent="0.25">
      <c r="A188" s="34">
        <v>44610</v>
      </c>
      <c r="V188" s="31">
        <v>2.2061303084033761</v>
      </c>
    </row>
    <row r="189" spans="1:23" x14ac:dyDescent="0.25">
      <c r="A189" s="34">
        <v>44638</v>
      </c>
      <c r="V189" s="31">
        <v>2.29414935375127</v>
      </c>
    </row>
    <row r="190" spans="1:23" x14ac:dyDescent="0.25">
      <c r="A190" s="34">
        <v>44669</v>
      </c>
      <c r="V190" s="31">
        <v>2.148218330326241</v>
      </c>
    </row>
    <row r="191" spans="1:23" x14ac:dyDescent="0.25">
      <c r="A191" s="34">
        <v>44699</v>
      </c>
      <c r="V191" s="31">
        <v>2.2796625168274067</v>
      </c>
    </row>
    <row r="192" spans="1:23" x14ac:dyDescent="0.25">
      <c r="A192" s="34">
        <v>44730</v>
      </c>
      <c r="V192" s="31">
        <v>2.2739484022540806</v>
      </c>
    </row>
    <row r="193" spans="1:23" x14ac:dyDescent="0.25">
      <c r="A193" s="34">
        <v>44760</v>
      </c>
      <c r="V193" s="31">
        <v>2.3245194639666593</v>
      </c>
    </row>
    <row r="194" spans="1:23" x14ac:dyDescent="0.25">
      <c r="A194" s="34">
        <v>44791</v>
      </c>
      <c r="V194" s="31">
        <v>2.4850867976430724</v>
      </c>
    </row>
    <row r="195" spans="1:23" x14ac:dyDescent="0.25">
      <c r="A195" s="34">
        <v>44822</v>
      </c>
      <c r="V195" s="31">
        <v>2.4551235508416833</v>
      </c>
      <c r="W195" s="37">
        <f>AVERAGE(V184:V195)</f>
        <v>2.3723964491550866</v>
      </c>
    </row>
  </sheetData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>
    <oddHeader>&amp;C2017-12-12&amp;R&amp;A</oddHeader>
    <oddFooter>&amp;L&amp;F&amp;C&amp;P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zoomScaleNormal="100" workbookViewId="0">
      <pane xSplit="1" topLeftCell="I1" activePane="topRight" state="frozen"/>
      <selection pane="topRight"/>
    </sheetView>
  </sheetViews>
  <sheetFormatPr defaultRowHeight="12.5" x14ac:dyDescent="0.25"/>
  <cols>
    <col min="1" max="1" width="36.26953125" customWidth="1"/>
    <col min="4" max="10" width="9.1796875" customWidth="1"/>
    <col min="20" max="20" width="9.54296875" bestFit="1" customWidth="1"/>
  </cols>
  <sheetData>
    <row r="1" spans="1:20" ht="15.5" x14ac:dyDescent="0.35">
      <c r="A1" s="24" t="s">
        <v>84</v>
      </c>
    </row>
    <row r="3" spans="1:20" ht="13" x14ac:dyDescent="0.3"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</row>
    <row r="4" spans="1:20" x14ac:dyDescent="0.25">
      <c r="A4" t="s">
        <v>8</v>
      </c>
      <c r="C4" s="11"/>
      <c r="D4" s="11">
        <v>0.2271</v>
      </c>
      <c r="E4" s="11">
        <v>0.21310000000000001</v>
      </c>
      <c r="F4" s="11">
        <v>0.15490000000000001</v>
      </c>
      <c r="G4" s="11">
        <f t="shared" ref="G4:K5" si="0">+F4</f>
        <v>0.15490000000000001</v>
      </c>
      <c r="H4" s="11">
        <f t="shared" si="0"/>
        <v>0.15490000000000001</v>
      </c>
      <c r="I4" s="11">
        <f t="shared" si="0"/>
        <v>0.15490000000000001</v>
      </c>
      <c r="J4" s="17">
        <f t="shared" si="0"/>
        <v>0.15490000000000001</v>
      </c>
      <c r="K4" s="17">
        <f t="shared" si="0"/>
        <v>0.15490000000000001</v>
      </c>
      <c r="L4" s="17">
        <f>7*15.49/12/100+5*25.46/12/100</f>
        <v>0.19644166666666668</v>
      </c>
      <c r="M4" s="17">
        <f>7*31.42/12/100+5*25.46/12/100</f>
        <v>0.28936666666666666</v>
      </c>
      <c r="N4" s="17">
        <v>0.31419999999999998</v>
      </c>
      <c r="O4" s="17">
        <v>0.31419999999999998</v>
      </c>
      <c r="P4" s="17">
        <v>0.31419999999999998</v>
      </c>
      <c r="Q4" s="17">
        <v>0.31419999999999998</v>
      </c>
      <c r="R4" s="17">
        <f>19.73/100</f>
        <v>0.1973</v>
      </c>
      <c r="S4" s="17">
        <v>0.1973</v>
      </c>
      <c r="T4" s="17">
        <v>0.1973</v>
      </c>
    </row>
    <row r="5" spans="1:20" x14ac:dyDescent="0.25">
      <c r="A5" t="s">
        <v>9</v>
      </c>
      <c r="C5" s="11">
        <v>0.32279999999999998</v>
      </c>
      <c r="D5" s="11">
        <v>0.32419999999999999</v>
      </c>
      <c r="E5" s="11">
        <v>0.32419999999999999</v>
      </c>
      <c r="F5" s="11">
        <v>0.31419999999999998</v>
      </c>
      <c r="G5" s="11">
        <f t="shared" si="0"/>
        <v>0.31419999999999998</v>
      </c>
      <c r="H5" s="11">
        <f t="shared" si="0"/>
        <v>0.31419999999999998</v>
      </c>
      <c r="I5" s="11">
        <f t="shared" si="0"/>
        <v>0.31419999999999998</v>
      </c>
      <c r="J5" s="17">
        <f t="shared" si="0"/>
        <v>0.31419999999999998</v>
      </c>
      <c r="K5" s="17">
        <f t="shared" si="0"/>
        <v>0.31419999999999998</v>
      </c>
      <c r="L5" s="17">
        <v>0.31419999999999998</v>
      </c>
      <c r="M5" s="17">
        <v>0.31419999999999998</v>
      </c>
      <c r="N5" s="17">
        <v>0.31419999999999998</v>
      </c>
      <c r="O5" s="17">
        <v>0.31419999999999998</v>
      </c>
      <c r="P5" s="17">
        <v>0.31419999999999998</v>
      </c>
      <c r="Q5" s="17">
        <v>0.31419999999999998</v>
      </c>
      <c r="R5" s="17">
        <v>0.31419999999999998</v>
      </c>
      <c r="S5" s="17">
        <v>0.31419999999999998</v>
      </c>
      <c r="T5" s="17">
        <v>0.31419999999999998</v>
      </c>
    </row>
    <row r="6" spans="1:20" x14ac:dyDescent="0.25">
      <c r="A6" t="s">
        <v>120</v>
      </c>
      <c r="C6" s="11"/>
      <c r="D6" s="11"/>
      <c r="E6" s="11"/>
      <c r="F6" s="11"/>
      <c r="G6" s="11"/>
      <c r="H6" s="11"/>
      <c r="J6" s="18"/>
      <c r="S6" s="17"/>
    </row>
    <row r="7" spans="1:20" x14ac:dyDescent="0.25">
      <c r="C7" t="s">
        <v>10</v>
      </c>
    </row>
    <row r="8" spans="1:20" x14ac:dyDescent="0.25">
      <c r="A8" t="s">
        <v>121</v>
      </c>
      <c r="B8">
        <f>B9*(3/12)</f>
        <v>6.7499999999999999E-3</v>
      </c>
    </row>
    <row r="9" spans="1:20" x14ac:dyDescent="0.25">
      <c r="A9" s="20" t="s">
        <v>113</v>
      </c>
      <c r="B9">
        <v>2.7E-2</v>
      </c>
      <c r="R9" s="17">
        <f>R4*B9</f>
        <v>5.3271000000000004E-3</v>
      </c>
      <c r="S9" s="17">
        <f>S4*B8</f>
        <v>1.3317750000000001E-3</v>
      </c>
      <c r="T9" s="17">
        <f>T4*B9*(3/12)</f>
        <v>1.3317750000000001E-3</v>
      </c>
    </row>
    <row r="10" spans="1:20" x14ac:dyDescent="0.25">
      <c r="A10" t="s">
        <v>11</v>
      </c>
      <c r="B10">
        <v>2.2800000000000001E-2</v>
      </c>
      <c r="D10" s="11">
        <f>+B10*0.5*D4</f>
        <v>2.5889400000000001E-3</v>
      </c>
      <c r="E10" s="11">
        <f>+B10*E4</f>
        <v>4.8586800000000006E-3</v>
      </c>
      <c r="F10" s="11"/>
      <c r="G10" s="11"/>
      <c r="H10" s="11"/>
      <c r="S10" s="17">
        <f>S4*B9*(9/12)</f>
        <v>3.9953250000000001E-3</v>
      </c>
      <c r="T10" s="17">
        <f>T5*B9*(9/12)</f>
        <v>6.3625499999999989E-3</v>
      </c>
    </row>
    <row r="11" spans="1:20" x14ac:dyDescent="0.25">
      <c r="A11" t="s">
        <v>12</v>
      </c>
      <c r="B11">
        <f>+B10+0.0091</f>
        <v>3.1899999999999998E-2</v>
      </c>
      <c r="D11" s="11"/>
      <c r="E11" s="11"/>
      <c r="F11" s="11">
        <f>+$B$11*F4</f>
        <v>4.94131E-3</v>
      </c>
      <c r="G11" s="11">
        <f>+$B$11*G4</f>
        <v>4.94131E-3</v>
      </c>
      <c r="H11" s="11">
        <f>+$B$11*H4</f>
        <v>4.94131E-3</v>
      </c>
      <c r="I11" s="11">
        <f>+$B$11*I4</f>
        <v>4.94131E-3</v>
      </c>
      <c r="J11" s="17">
        <f t="shared" ref="J11:P11" si="1">+$B11*J4</f>
        <v>4.94131E-3</v>
      </c>
      <c r="K11" s="17">
        <f t="shared" si="1"/>
        <v>4.94131E-3</v>
      </c>
      <c r="L11" s="17">
        <f t="shared" si="1"/>
        <v>6.2664891666666667E-3</v>
      </c>
      <c r="M11" s="17">
        <f t="shared" si="1"/>
        <v>9.2307966666666658E-3</v>
      </c>
      <c r="N11" s="17">
        <f t="shared" si="1"/>
        <v>1.0022979999999999E-2</v>
      </c>
      <c r="O11" s="17">
        <f t="shared" si="1"/>
        <v>1.0022979999999999E-2</v>
      </c>
      <c r="P11" s="17">
        <f t="shared" si="1"/>
        <v>1.0022979999999999E-2</v>
      </c>
      <c r="Q11" s="17">
        <f>+$B11*Q4</f>
        <v>1.0022979999999999E-2</v>
      </c>
    </row>
    <row r="12" spans="1:20" x14ac:dyDescent="0.25">
      <c r="A12" t="s">
        <v>13</v>
      </c>
      <c r="B12">
        <f>1-B10</f>
        <v>0.97719999999999996</v>
      </c>
      <c r="D12" s="11">
        <f>+B12*D5+B10*0.5*D5</f>
        <v>0.32050411999999995</v>
      </c>
      <c r="E12" s="11">
        <f>+B12*E5</f>
        <v>0.31680823999999996</v>
      </c>
      <c r="F12" s="11"/>
      <c r="G12" s="11"/>
      <c r="H12" s="11"/>
    </row>
    <row r="13" spans="1:20" x14ac:dyDescent="0.25">
      <c r="A13" t="s">
        <v>14</v>
      </c>
      <c r="B13">
        <f>1-B11</f>
        <v>0.96809999999999996</v>
      </c>
      <c r="D13" s="11"/>
      <c r="E13" s="11"/>
      <c r="F13" s="11">
        <f>+$B$13*F5</f>
        <v>0.30417701999999996</v>
      </c>
      <c r="G13" s="11">
        <f>+$B$13*G5</f>
        <v>0.30417701999999996</v>
      </c>
      <c r="H13" s="11">
        <f>+$B$13*H5</f>
        <v>0.30417701999999996</v>
      </c>
      <c r="I13" s="11">
        <f>+$B$13*I5</f>
        <v>0.30417701999999996</v>
      </c>
      <c r="J13" s="17">
        <f t="shared" ref="J13:Q13" si="2">+$B13*J5</f>
        <v>0.30417701999999996</v>
      </c>
      <c r="K13" s="17">
        <f t="shared" si="2"/>
        <v>0.30417701999999996</v>
      </c>
      <c r="L13" s="17">
        <f t="shared" si="2"/>
        <v>0.30417701999999996</v>
      </c>
      <c r="M13" s="17">
        <f t="shared" si="2"/>
        <v>0.30417701999999996</v>
      </c>
      <c r="N13" s="17">
        <f t="shared" si="2"/>
        <v>0.30417701999999996</v>
      </c>
      <c r="O13" s="17">
        <f t="shared" si="2"/>
        <v>0.30417701999999996</v>
      </c>
      <c r="P13" s="17">
        <f t="shared" si="2"/>
        <v>0.30417701999999996</v>
      </c>
      <c r="Q13" s="17">
        <f t="shared" si="2"/>
        <v>0.30417701999999996</v>
      </c>
    </row>
    <row r="14" spans="1:20" x14ac:dyDescent="0.25">
      <c r="A14" s="20" t="s">
        <v>114</v>
      </c>
      <c r="B14">
        <f>1-B9</f>
        <v>0.97299999999999998</v>
      </c>
      <c r="R14" s="17">
        <f>R5*B14</f>
        <v>0.30571659999999995</v>
      </c>
      <c r="S14" s="17">
        <f>S5*B14</f>
        <v>0.30571659999999995</v>
      </c>
      <c r="T14" s="17">
        <f>T5*B14</f>
        <v>0.30571659999999995</v>
      </c>
    </row>
    <row r="15" spans="1:20" ht="13" x14ac:dyDescent="0.3">
      <c r="A15" t="s">
        <v>15</v>
      </c>
      <c r="C15" s="11">
        <f>+C5</f>
        <v>0.32279999999999998</v>
      </c>
      <c r="D15" s="11">
        <f t="shared" ref="D15:I15" si="3">SUM(D10:D13)</f>
        <v>0.32309305999999993</v>
      </c>
      <c r="E15" s="11">
        <f t="shared" si="3"/>
        <v>0.32166691999999997</v>
      </c>
      <c r="F15" s="11">
        <f t="shared" si="3"/>
        <v>0.30911832999999994</v>
      </c>
      <c r="G15" s="11">
        <f t="shared" si="3"/>
        <v>0.30911832999999994</v>
      </c>
      <c r="H15" s="11">
        <f t="shared" si="3"/>
        <v>0.30911832999999994</v>
      </c>
      <c r="I15" s="11">
        <f t="shared" si="3"/>
        <v>0.30911832999999994</v>
      </c>
      <c r="J15" s="17">
        <f t="shared" ref="J15:O15" si="4">SUM(J10:J13)</f>
        <v>0.30911832999999994</v>
      </c>
      <c r="K15" s="17">
        <f t="shared" si="4"/>
        <v>0.30911832999999994</v>
      </c>
      <c r="L15" s="17">
        <f t="shared" si="4"/>
        <v>0.31044350916666663</v>
      </c>
      <c r="M15" s="17">
        <f t="shared" si="4"/>
        <v>0.31340781666666662</v>
      </c>
      <c r="N15" s="17">
        <f t="shared" si="4"/>
        <v>0.31419999999999998</v>
      </c>
      <c r="O15" s="17">
        <f t="shared" si="4"/>
        <v>0.31419999999999998</v>
      </c>
      <c r="P15" s="17">
        <f t="shared" ref="P15:Q15" si="5">SUM(P10:P13)</f>
        <v>0.31419999999999998</v>
      </c>
      <c r="Q15" s="17">
        <f t="shared" si="5"/>
        <v>0.31419999999999998</v>
      </c>
      <c r="R15" s="32">
        <f>SUM(R9:R14)</f>
        <v>0.31104369999999992</v>
      </c>
      <c r="S15" s="35">
        <f>SUM(S9:S14)</f>
        <v>0.31104369999999992</v>
      </c>
      <c r="T15" s="35">
        <f>SUM(T9:T14)</f>
        <v>0.31341092499999995</v>
      </c>
    </row>
    <row r="16" spans="1:20" x14ac:dyDescent="0.25">
      <c r="C16">
        <f t="shared" ref="C16:I16" si="6">1+C15</f>
        <v>1.3228</v>
      </c>
      <c r="D16">
        <f t="shared" si="6"/>
        <v>1.3230930599999999</v>
      </c>
      <c r="E16">
        <f t="shared" si="6"/>
        <v>1.32166692</v>
      </c>
      <c r="F16">
        <f t="shared" si="6"/>
        <v>1.30911833</v>
      </c>
      <c r="G16">
        <f t="shared" si="6"/>
        <v>1.30911833</v>
      </c>
      <c r="H16">
        <f t="shared" si="6"/>
        <v>1.30911833</v>
      </c>
      <c r="I16">
        <f t="shared" si="6"/>
        <v>1.30911833</v>
      </c>
      <c r="J16">
        <f t="shared" ref="J16:N16" si="7">1+J15</f>
        <v>1.30911833</v>
      </c>
      <c r="K16">
        <f t="shared" si="7"/>
        <v>1.30911833</v>
      </c>
      <c r="L16">
        <f t="shared" si="7"/>
        <v>1.3104435091666666</v>
      </c>
      <c r="M16">
        <f t="shared" si="7"/>
        <v>1.3134078166666665</v>
      </c>
      <c r="N16" s="18">
        <f t="shared" si="7"/>
        <v>1.3142</v>
      </c>
      <c r="O16" s="18">
        <f t="shared" ref="O16:R16" si="8">1+O15</f>
        <v>1.3142</v>
      </c>
      <c r="P16" s="18">
        <f t="shared" si="8"/>
        <v>1.3142</v>
      </c>
      <c r="Q16" s="18">
        <f t="shared" si="8"/>
        <v>1.3142</v>
      </c>
      <c r="R16" s="18">
        <f t="shared" si="8"/>
        <v>1.3110436999999999</v>
      </c>
      <c r="S16" s="18">
        <f>1+S15</f>
        <v>1.3110436999999999</v>
      </c>
      <c r="T16" s="18">
        <f>1+T15</f>
        <v>1.3134109249999999</v>
      </c>
    </row>
    <row r="17" spans="1:20" x14ac:dyDescent="0.25">
      <c r="A17" t="s">
        <v>16</v>
      </c>
      <c r="D17" s="8">
        <f t="shared" ref="D17:K17" si="9">+(D16/C16-1)*100</f>
        <v>2.2154520713635328E-2</v>
      </c>
      <c r="E17" s="8">
        <f t="shared" si="9"/>
        <v>-0.10778833652108633</v>
      </c>
      <c r="F17" s="8">
        <f t="shared" si="9"/>
        <v>-0.94945177261454017</v>
      </c>
      <c r="G17" s="8">
        <f t="shared" si="9"/>
        <v>0</v>
      </c>
      <c r="H17" s="8">
        <f t="shared" si="9"/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ref="L17:Q17" si="10">+(L16/K16-1)*100</f>
        <v>0.10122684376947522</v>
      </c>
      <c r="M17" s="8">
        <f t="shared" si="10"/>
        <v>0.22620643158322018</v>
      </c>
      <c r="N17" s="8">
        <f t="shared" si="10"/>
        <v>6.0315107256170286E-2</v>
      </c>
      <c r="O17" s="8">
        <f t="shared" si="10"/>
        <v>0</v>
      </c>
      <c r="P17" s="8">
        <f t="shared" si="10"/>
        <v>0</v>
      </c>
      <c r="Q17" s="8">
        <f t="shared" si="10"/>
        <v>0</v>
      </c>
      <c r="R17" s="8">
        <f>+(R16/Q16-1)*100</f>
        <v>-0.24016892406026891</v>
      </c>
      <c r="S17" s="8">
        <f>+(S16/R16-1)*100</f>
        <v>0</v>
      </c>
      <c r="T17" s="8">
        <f>+(T16/S16-1)*100</f>
        <v>0.18056034287796674</v>
      </c>
    </row>
    <row r="22" spans="1:20" x14ac:dyDescent="0.25">
      <c r="A22" s="20" t="s">
        <v>122</v>
      </c>
    </row>
    <row r="23" spans="1:20" x14ac:dyDescent="0.25">
      <c r="A23" s="20" t="s">
        <v>113</v>
      </c>
      <c r="B23">
        <v>2.3E-2</v>
      </c>
    </row>
    <row r="24" spans="1:20" x14ac:dyDescent="0.25">
      <c r="A24" s="20" t="s">
        <v>114</v>
      </c>
      <c r="B24">
        <f>1-B23</f>
        <v>0.97699999999999998</v>
      </c>
    </row>
  </sheetData>
  <phoneticPr fontId="8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&amp;C2017-12-12&amp;R&amp;A</oddHeader>
    <oddFooter>&amp;L&amp;F&amp;C&amp;P (&amp;N)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view="pageLayout" zoomScaleNormal="100" workbookViewId="0"/>
  </sheetViews>
  <sheetFormatPr defaultRowHeight="12.5" x14ac:dyDescent="0.25"/>
  <cols>
    <col min="1" max="1" width="29.26953125" customWidth="1"/>
    <col min="2" max="4" width="6.81640625" customWidth="1"/>
    <col min="5" max="6" width="7.54296875" bestFit="1" customWidth="1"/>
    <col min="7" max="17" width="6.81640625" customWidth="1"/>
  </cols>
  <sheetData>
    <row r="1" spans="1:19" ht="15.5" x14ac:dyDescent="0.35">
      <c r="A1" s="24" t="s">
        <v>2</v>
      </c>
    </row>
    <row r="3" spans="1:19" ht="13" x14ac:dyDescent="0.3">
      <c r="B3" s="10">
        <v>2006</v>
      </c>
      <c r="C3" s="10">
        <v>2007</v>
      </c>
      <c r="D3" s="10">
        <v>2008</v>
      </c>
      <c r="E3" s="10">
        <v>2009</v>
      </c>
      <c r="F3" s="10">
        <v>2010</v>
      </c>
      <c r="G3" s="10">
        <v>2011</v>
      </c>
      <c r="H3" s="10">
        <v>2012</v>
      </c>
      <c r="I3" s="10">
        <v>2013</v>
      </c>
      <c r="J3" s="10">
        <v>2014</v>
      </c>
      <c r="K3" s="10">
        <v>2015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</row>
    <row r="5" spans="1:19" x14ac:dyDescent="0.25">
      <c r="A5" t="s">
        <v>17</v>
      </c>
      <c r="B5" s="12">
        <v>68671</v>
      </c>
      <c r="C5" s="12">
        <v>71680</v>
      </c>
      <c r="D5" s="12">
        <v>75362</v>
      </c>
      <c r="E5" s="12">
        <v>78364</v>
      </c>
      <c r="F5" s="12">
        <v>78810</v>
      </c>
    </row>
    <row r="6" spans="1:19" x14ac:dyDescent="0.25">
      <c r="A6" t="s">
        <v>18</v>
      </c>
      <c r="B6" s="12">
        <f>+B5*'Lagstadgade avgifter'!C16</f>
        <v>90837.998800000001</v>
      </c>
      <c r="C6" s="12">
        <f>+C5*'Lagstadgade avgifter'!D16</f>
        <v>94839.310540799997</v>
      </c>
      <c r="D6" s="12">
        <f>+D5*'Lagstadgade avgifter'!E16</f>
        <v>99603.462425039994</v>
      </c>
      <c r="E6" s="12">
        <f>+E5*'Lagstadgade avgifter'!F16</f>
        <v>102587.74881212</v>
      </c>
      <c r="F6" s="12">
        <f>+F5*'Lagstadgade avgifter'!G16</f>
        <v>103171.6155873</v>
      </c>
    </row>
    <row r="7" spans="1:19" x14ac:dyDescent="0.25">
      <c r="A7" t="s">
        <v>19</v>
      </c>
      <c r="B7" s="12">
        <v>6047</v>
      </c>
      <c r="C7" s="12">
        <v>4864</v>
      </c>
      <c r="D7" s="12">
        <v>5834</v>
      </c>
      <c r="E7" s="12">
        <v>6101</v>
      </c>
      <c r="F7" s="12">
        <v>6456</v>
      </c>
    </row>
    <row r="8" spans="1:19" x14ac:dyDescent="0.25">
      <c r="A8" t="s">
        <v>20</v>
      </c>
      <c r="B8" s="21">
        <f>+B7/B6</f>
        <v>6.6569057881975272E-2</v>
      </c>
      <c r="C8" s="21">
        <v>6.3E-2</v>
      </c>
      <c r="D8" s="21">
        <f>+D7/D6</f>
        <v>5.8572261023461678E-2</v>
      </c>
      <c r="E8" s="21">
        <f>+E7/E6</f>
        <v>5.9471038897377683E-2</v>
      </c>
      <c r="F8" s="21">
        <f>+F7/F6</f>
        <v>6.2575350431894439E-2</v>
      </c>
      <c r="G8" s="21">
        <v>0.06</v>
      </c>
      <c r="H8" s="21">
        <v>0.06</v>
      </c>
      <c r="I8" s="21">
        <v>0.06</v>
      </c>
      <c r="J8" s="21">
        <v>0.06</v>
      </c>
      <c r="K8" s="21">
        <v>0.06</v>
      </c>
      <c r="L8" s="21">
        <v>0.06</v>
      </c>
      <c r="M8" s="21">
        <v>0.06</v>
      </c>
      <c r="N8" s="21">
        <v>0.06</v>
      </c>
      <c r="O8" s="21">
        <v>0.06</v>
      </c>
      <c r="P8" s="21">
        <v>0.06</v>
      </c>
      <c r="Q8" s="21">
        <v>0.06</v>
      </c>
      <c r="R8" s="21">
        <v>0.06</v>
      </c>
      <c r="S8" s="21">
        <v>0.06</v>
      </c>
    </row>
    <row r="10" spans="1:19" x14ac:dyDescent="0.25">
      <c r="A10" t="s">
        <v>21</v>
      </c>
    </row>
    <row r="13" spans="1:19" x14ac:dyDescent="0.25">
      <c r="A13" s="20" t="s">
        <v>85</v>
      </c>
    </row>
    <row r="14" spans="1:19" x14ac:dyDescent="0.25">
      <c r="A14" s="20" t="s">
        <v>86</v>
      </c>
    </row>
    <row r="15" spans="1:19" x14ac:dyDescent="0.25">
      <c r="A15" s="20" t="s">
        <v>78</v>
      </c>
    </row>
  </sheetData>
  <phoneticPr fontId="8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&amp;C20212-10&amp;R&amp;A</oddHeader>
    <oddFooter>&amp;L&amp;F&amp;C&amp;P (&amp;N)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3"/>
  <sheetViews>
    <sheetView view="pageLayout" topLeftCell="A76" zoomScaleNormal="100" workbookViewId="0">
      <selection activeCell="A117" sqref="A117"/>
    </sheetView>
  </sheetViews>
  <sheetFormatPr defaultRowHeight="12.5" x14ac:dyDescent="0.25"/>
  <cols>
    <col min="1" max="1" width="9.81640625" customWidth="1"/>
    <col min="2" max="8" width="8.7265625" style="8" customWidth="1"/>
    <col min="9" max="9" width="8.7265625" customWidth="1"/>
    <col min="10" max="10" width="11.81640625" bestFit="1" customWidth="1"/>
  </cols>
  <sheetData>
    <row r="1" spans="1:11" ht="15.5" x14ac:dyDescent="0.35">
      <c r="A1" s="24" t="s">
        <v>87</v>
      </c>
    </row>
    <row r="3" spans="1:11" x14ac:dyDescent="0.25">
      <c r="A3" t="s">
        <v>35</v>
      </c>
      <c r="B3">
        <v>102.06</v>
      </c>
      <c r="C3"/>
      <c r="D3"/>
      <c r="E3"/>
      <c r="F3"/>
      <c r="G3"/>
      <c r="H3"/>
    </row>
    <row r="4" spans="1:11" x14ac:dyDescent="0.25">
      <c r="A4" t="s">
        <v>29</v>
      </c>
      <c r="B4" s="8">
        <v>101.3</v>
      </c>
      <c r="C4"/>
      <c r="D4"/>
      <c r="E4"/>
      <c r="F4"/>
      <c r="G4"/>
      <c r="H4"/>
    </row>
    <row r="5" spans="1:11" x14ac:dyDescent="0.25">
      <c r="A5" t="s">
        <v>30</v>
      </c>
      <c r="B5" s="8">
        <v>101.26</v>
      </c>
      <c r="C5"/>
      <c r="D5"/>
      <c r="E5"/>
      <c r="F5"/>
      <c r="G5"/>
      <c r="H5"/>
    </row>
    <row r="6" spans="1:11" x14ac:dyDescent="0.25">
      <c r="A6" t="s">
        <v>31</v>
      </c>
      <c r="B6" s="8">
        <v>101.07</v>
      </c>
      <c r="C6"/>
      <c r="D6"/>
      <c r="E6"/>
      <c r="F6"/>
      <c r="G6"/>
      <c r="H6"/>
    </row>
    <row r="7" spans="1:11" x14ac:dyDescent="0.25">
      <c r="A7" t="s">
        <v>32</v>
      </c>
      <c r="B7" s="8">
        <v>101.23</v>
      </c>
      <c r="C7"/>
      <c r="D7"/>
      <c r="E7"/>
      <c r="F7"/>
      <c r="G7"/>
      <c r="H7"/>
    </row>
    <row r="8" spans="1:11" x14ac:dyDescent="0.25">
      <c r="A8" t="s">
        <v>22</v>
      </c>
      <c r="B8" s="8">
        <v>103.04</v>
      </c>
      <c r="C8"/>
      <c r="D8"/>
      <c r="E8"/>
      <c r="F8"/>
      <c r="G8"/>
      <c r="H8"/>
    </row>
    <row r="9" spans="1:11" x14ac:dyDescent="0.25">
      <c r="A9" t="s">
        <v>23</v>
      </c>
      <c r="B9" s="8">
        <v>103.15</v>
      </c>
      <c r="C9"/>
      <c r="D9"/>
      <c r="E9"/>
      <c r="F9"/>
      <c r="G9"/>
      <c r="H9"/>
    </row>
    <row r="10" spans="1:11" x14ac:dyDescent="0.25">
      <c r="A10" t="s">
        <v>26</v>
      </c>
      <c r="B10" s="8">
        <v>103.9</v>
      </c>
      <c r="C10"/>
      <c r="D10"/>
      <c r="E10"/>
      <c r="F10"/>
      <c r="G10"/>
      <c r="H10"/>
    </row>
    <row r="11" spans="1:11" x14ac:dyDescent="0.25">
      <c r="A11" t="s">
        <v>27</v>
      </c>
      <c r="B11" s="8">
        <v>104.04</v>
      </c>
      <c r="C11"/>
      <c r="D11"/>
      <c r="E11" t="s">
        <v>63</v>
      </c>
      <c r="F11"/>
      <c r="G11"/>
      <c r="H11"/>
    </row>
    <row r="12" spans="1:11" x14ac:dyDescent="0.25">
      <c r="A12" t="s">
        <v>24</v>
      </c>
      <c r="B12" s="8">
        <v>103.83</v>
      </c>
      <c r="C12"/>
      <c r="D12"/>
      <c r="E12" t="s">
        <v>62</v>
      </c>
      <c r="F12"/>
      <c r="G12"/>
      <c r="H12"/>
    </row>
    <row r="13" spans="1:11" x14ac:dyDescent="0.25">
      <c r="A13" t="s">
        <v>25</v>
      </c>
      <c r="B13" s="8">
        <v>103.68</v>
      </c>
      <c r="C13"/>
      <c r="D13"/>
      <c r="E13"/>
      <c r="F13"/>
      <c r="G13"/>
      <c r="H13"/>
    </row>
    <row r="14" spans="1:11" x14ac:dyDescent="0.25">
      <c r="A14" t="s">
        <v>28</v>
      </c>
      <c r="B14" s="8">
        <v>102.36</v>
      </c>
      <c r="C14"/>
      <c r="D14"/>
      <c r="E14"/>
      <c r="F14"/>
      <c r="G14"/>
      <c r="H14"/>
    </row>
    <row r="15" spans="1:11" x14ac:dyDescent="0.25">
      <c r="A15" t="s">
        <v>41</v>
      </c>
      <c r="B15" s="8">
        <v>101.10012693728383</v>
      </c>
      <c r="C15"/>
      <c r="D15"/>
      <c r="E15"/>
      <c r="F15"/>
      <c r="G15"/>
      <c r="H15"/>
    </row>
    <row r="16" spans="1:11" x14ac:dyDescent="0.25">
      <c r="A16" t="s">
        <v>42</v>
      </c>
      <c r="B16" s="8">
        <v>100.6556708466468</v>
      </c>
      <c r="C16">
        <v>100.99</v>
      </c>
      <c r="D16"/>
      <c r="E16" s="5">
        <v>100.93173574773262</v>
      </c>
      <c r="F16"/>
      <c r="G16"/>
      <c r="H16"/>
      <c r="J16" s="19"/>
      <c r="K16" s="5"/>
    </row>
    <row r="17" spans="1:26" x14ac:dyDescent="0.25">
      <c r="A17" t="s">
        <v>43</v>
      </c>
      <c r="B17" s="8">
        <v>100.50414130693095</v>
      </c>
      <c r="C17">
        <v>100.67</v>
      </c>
      <c r="D17"/>
      <c r="E17" s="5">
        <v>100.49769222771255</v>
      </c>
      <c r="F17"/>
      <c r="G17"/>
      <c r="H17"/>
      <c r="J17" s="19"/>
      <c r="K17" s="5"/>
    </row>
    <row r="18" spans="1:26" x14ac:dyDescent="0.25">
      <c r="A18" t="s">
        <v>44</v>
      </c>
      <c r="B18" s="8">
        <v>101.12807319464582</v>
      </c>
      <c r="C18">
        <v>101.35</v>
      </c>
      <c r="D18"/>
      <c r="E18" s="5">
        <v>101.0986544829988</v>
      </c>
      <c r="F18"/>
      <c r="G18"/>
      <c r="H18"/>
      <c r="J18" s="19"/>
      <c r="K18" s="5"/>
    </row>
    <row r="19" spans="1:26" x14ac:dyDescent="0.25">
      <c r="A19" t="s">
        <v>48</v>
      </c>
      <c r="B19" s="8">
        <v>101.87</v>
      </c>
      <c r="C19">
        <v>101.87</v>
      </c>
      <c r="D19"/>
      <c r="E19" s="5">
        <v>101.56325697222361</v>
      </c>
      <c r="F19"/>
      <c r="G19"/>
      <c r="H19"/>
      <c r="J19" s="19"/>
      <c r="K19" s="5"/>
    </row>
    <row r="20" spans="1:26" x14ac:dyDescent="0.25">
      <c r="A20" t="s">
        <v>49</v>
      </c>
      <c r="B20" s="8">
        <v>100.9694301404791</v>
      </c>
      <c r="C20" s="8">
        <v>100.9</v>
      </c>
      <c r="D20">
        <v>100.99</v>
      </c>
      <c r="E20" s="5">
        <v>100.99013752934502</v>
      </c>
      <c r="F20"/>
      <c r="G20"/>
      <c r="H20"/>
      <c r="J20" s="19"/>
      <c r="K20" s="5"/>
    </row>
    <row r="21" spans="1:26" x14ac:dyDescent="0.25">
      <c r="A21" t="s">
        <v>46</v>
      </c>
      <c r="B21" s="8">
        <v>100.98163796878549</v>
      </c>
      <c r="C21">
        <v>101.11</v>
      </c>
      <c r="D21">
        <v>101.32</v>
      </c>
      <c r="E21" s="5">
        <v>101.41692221642636</v>
      </c>
      <c r="F21"/>
      <c r="G21"/>
      <c r="H21"/>
      <c r="J21" s="19"/>
      <c r="K21" s="5"/>
    </row>
    <row r="22" spans="1:26" x14ac:dyDescent="0.25">
      <c r="A22" t="s">
        <v>47</v>
      </c>
      <c r="B22" s="8">
        <v>101.54994162981068</v>
      </c>
      <c r="C22">
        <v>101.22</v>
      </c>
      <c r="D22">
        <v>101.49</v>
      </c>
      <c r="E22" s="5">
        <v>101.77894703814268</v>
      </c>
      <c r="F22" t="s">
        <v>63</v>
      </c>
      <c r="G22"/>
      <c r="H22"/>
      <c r="J22" s="19"/>
      <c r="K22" s="5"/>
    </row>
    <row r="23" spans="1:26" x14ac:dyDescent="0.25">
      <c r="A23" t="s">
        <v>50</v>
      </c>
      <c r="B23"/>
      <c r="C23"/>
      <c r="D23">
        <v>102.04</v>
      </c>
      <c r="E23" s="5">
        <v>102.5073242180538</v>
      </c>
      <c r="F23" t="s">
        <v>62</v>
      </c>
      <c r="H23"/>
      <c r="J23" s="19"/>
      <c r="K23" s="5"/>
    </row>
    <row r="24" spans="1:26" x14ac:dyDescent="0.25">
      <c r="A24" s="20" t="s">
        <v>54</v>
      </c>
      <c r="B24"/>
      <c r="C24"/>
      <c r="D24">
        <v>102.11</v>
      </c>
      <c r="E24" s="5">
        <v>102.32761398038248</v>
      </c>
      <c r="F24"/>
      <c r="H24"/>
      <c r="J24" t="s">
        <v>63</v>
      </c>
      <c r="K24" s="5"/>
    </row>
    <row r="25" spans="1:26" ht="14.5" x14ac:dyDescent="0.35">
      <c r="A25" s="20" t="s">
        <v>55</v>
      </c>
      <c r="B25"/>
      <c r="C25"/>
      <c r="D25">
        <v>101.63</v>
      </c>
      <c r="E25" s="5">
        <v>101.98782955292288</v>
      </c>
      <c r="F25"/>
      <c r="G25"/>
      <c r="H25"/>
      <c r="I25" s="26"/>
      <c r="J25" t="s">
        <v>62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5" x14ac:dyDescent="0.35">
      <c r="A26" t="s">
        <v>58</v>
      </c>
      <c r="B26"/>
      <c r="C26"/>
      <c r="D26">
        <v>100.43</v>
      </c>
      <c r="E26" s="5">
        <v>100.37541352389627</v>
      </c>
      <c r="F26">
        <v>100.46061634248532</v>
      </c>
      <c r="G26"/>
      <c r="H2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5">
      <c r="A27" t="s">
        <v>59</v>
      </c>
      <c r="B27"/>
      <c r="C27"/>
      <c r="D27"/>
      <c r="E27" s="5">
        <v>100.71026622999084</v>
      </c>
      <c r="F27">
        <v>101.39072256687908</v>
      </c>
      <c r="G27"/>
      <c r="H27"/>
      <c r="K27" s="5"/>
    </row>
    <row r="28" spans="1:26" ht="14.5" x14ac:dyDescent="0.35">
      <c r="A28" t="s">
        <v>60</v>
      </c>
      <c r="B28"/>
      <c r="C28"/>
      <c r="D28"/>
      <c r="E28" s="5">
        <v>100.41756326496596</v>
      </c>
      <c r="F28">
        <v>100.94309334876985</v>
      </c>
      <c r="G28" s="27">
        <v>99.96</v>
      </c>
      <c r="H28"/>
      <c r="I28" s="26"/>
      <c r="J28" s="23">
        <v>99.96</v>
      </c>
      <c r="N28" s="25"/>
      <c r="O28" s="8"/>
      <c r="Q28" s="23"/>
    </row>
    <row r="29" spans="1:26" ht="14.5" x14ac:dyDescent="0.35">
      <c r="A29" t="s">
        <v>61</v>
      </c>
      <c r="B29"/>
      <c r="C29"/>
      <c r="D29"/>
      <c r="E29" s="5">
        <v>99.89263347606007</v>
      </c>
      <c r="F29">
        <v>100.20491172374491</v>
      </c>
      <c r="G29" s="27">
        <v>99.69</v>
      </c>
      <c r="H29"/>
      <c r="I29" s="26"/>
      <c r="J29" s="23">
        <v>99.69</v>
      </c>
      <c r="N29" s="25"/>
      <c r="O29" s="8"/>
      <c r="Q29" s="23"/>
    </row>
    <row r="30" spans="1:26" ht="14.5" x14ac:dyDescent="0.35">
      <c r="A30" t="s">
        <v>52</v>
      </c>
      <c r="B30"/>
      <c r="C30"/>
      <c r="D30"/>
      <c r="E30" s="5">
        <v>101.24553182045877</v>
      </c>
      <c r="F30">
        <v>100.38052384138921</v>
      </c>
      <c r="G30" s="27">
        <v>100.73</v>
      </c>
      <c r="H30"/>
      <c r="I30" s="26"/>
      <c r="J30" s="23">
        <v>100.73</v>
      </c>
      <c r="N30" s="25"/>
      <c r="O30" s="8"/>
      <c r="Q30" s="23"/>
    </row>
    <row r="31" spans="1:26" ht="14.5" x14ac:dyDescent="0.35">
      <c r="A31" t="s">
        <v>53</v>
      </c>
      <c r="B31"/>
      <c r="C31"/>
      <c r="D31"/>
      <c r="E31"/>
      <c r="F31">
        <v>100.99294869188468</v>
      </c>
      <c r="G31" s="27">
        <v>100.76</v>
      </c>
      <c r="H31"/>
      <c r="I31" s="26"/>
      <c r="J31" s="23">
        <v>100.76</v>
      </c>
      <c r="N31" s="25"/>
      <c r="O31" s="8"/>
    </row>
    <row r="32" spans="1:26" ht="14.5" x14ac:dyDescent="0.35">
      <c r="A32" t="s">
        <v>64</v>
      </c>
      <c r="B32"/>
      <c r="C32"/>
      <c r="D32"/>
      <c r="E32"/>
      <c r="F32">
        <v>101.6458151824443</v>
      </c>
      <c r="G32" s="27">
        <v>100.88</v>
      </c>
      <c r="H32" s="5"/>
      <c r="I32" s="26"/>
      <c r="J32" s="23">
        <v>100.28</v>
      </c>
      <c r="N32" s="25"/>
      <c r="O32" s="8"/>
    </row>
    <row r="33" spans="1:17" ht="14.5" x14ac:dyDescent="0.35">
      <c r="A33" t="s">
        <v>65</v>
      </c>
      <c r="B33"/>
      <c r="C33"/>
      <c r="D33"/>
      <c r="E33"/>
      <c r="F33">
        <v>101.1752305105156</v>
      </c>
      <c r="G33" s="27">
        <v>101.35</v>
      </c>
      <c r="H33" s="5"/>
      <c r="I33" s="26"/>
      <c r="J33" s="23">
        <v>100.6</v>
      </c>
      <c r="N33" s="25"/>
      <c r="O33" s="8"/>
      <c r="Q33" s="23"/>
    </row>
    <row r="34" spans="1:17" ht="14.5" x14ac:dyDescent="0.35">
      <c r="A34" t="s">
        <v>66</v>
      </c>
      <c r="B34"/>
      <c r="C34"/>
      <c r="D34"/>
      <c r="E34"/>
      <c r="F34">
        <v>101.66647618845745</v>
      </c>
      <c r="G34" s="27">
        <v>101.68</v>
      </c>
      <c r="H34" s="5"/>
      <c r="I34" s="26"/>
      <c r="J34" s="23">
        <v>101.08</v>
      </c>
      <c r="N34" s="25"/>
      <c r="O34" s="8"/>
      <c r="Q34" s="23"/>
    </row>
    <row r="35" spans="1:17" ht="14.5" x14ac:dyDescent="0.35">
      <c r="A35" s="20" t="s">
        <v>71</v>
      </c>
      <c r="B35"/>
      <c r="C35"/>
      <c r="D35"/>
      <c r="E35"/>
      <c r="F35"/>
      <c r="G35" s="27">
        <v>101.44</v>
      </c>
      <c r="H35" s="5"/>
      <c r="I35" s="26"/>
      <c r="J35" s="23">
        <v>101.4</v>
      </c>
      <c r="M35" s="20"/>
      <c r="N35" s="25"/>
      <c r="O35" s="8"/>
      <c r="Q35" s="23"/>
    </row>
    <row r="36" spans="1:17" ht="14.5" x14ac:dyDescent="0.35">
      <c r="A36" s="20" t="s">
        <v>72</v>
      </c>
      <c r="B36"/>
      <c r="C36"/>
      <c r="D36"/>
      <c r="E36"/>
      <c r="F36"/>
      <c r="G36" s="27">
        <v>101.58</v>
      </c>
      <c r="H36" s="5"/>
      <c r="I36" s="26"/>
      <c r="J36" s="23">
        <v>101.17</v>
      </c>
      <c r="M36" s="20"/>
      <c r="N36" s="25"/>
      <c r="O36" s="8"/>
      <c r="Q36" s="23"/>
    </row>
    <row r="37" spans="1:17" ht="14.5" x14ac:dyDescent="0.35">
      <c r="A37" s="20" t="s">
        <v>69</v>
      </c>
      <c r="B37"/>
      <c r="C37"/>
      <c r="D37"/>
      <c r="E37"/>
      <c r="F37"/>
      <c r="G37" s="27">
        <v>101.36</v>
      </c>
      <c r="H37" s="5"/>
      <c r="I37" s="26"/>
      <c r="J37" s="23">
        <v>101.07</v>
      </c>
      <c r="M37" s="20"/>
      <c r="N37" s="25"/>
      <c r="O37" s="8"/>
      <c r="Q37" s="23"/>
    </row>
    <row r="38" spans="1:17" ht="14.5" x14ac:dyDescent="0.35">
      <c r="A38" s="20" t="s">
        <v>70</v>
      </c>
      <c r="B38"/>
      <c r="C38"/>
      <c r="D38"/>
      <c r="E38"/>
      <c r="F38"/>
      <c r="G38" s="27">
        <v>100.83</v>
      </c>
      <c r="H38" s="5"/>
      <c r="I38" s="26"/>
      <c r="J38" s="23">
        <v>102.23</v>
      </c>
      <c r="M38" s="20"/>
      <c r="N38" s="25"/>
      <c r="O38" s="8"/>
      <c r="Q38" s="23"/>
    </row>
    <row r="39" spans="1:17" ht="14.5" x14ac:dyDescent="0.35">
      <c r="A39" s="20" t="s">
        <v>74</v>
      </c>
      <c r="B39"/>
      <c r="C39"/>
      <c r="D39"/>
      <c r="E39"/>
      <c r="F39"/>
      <c r="G39"/>
      <c r="H39" s="5">
        <v>101.58323134959866</v>
      </c>
      <c r="I39" s="26"/>
      <c r="J39" s="23">
        <v>101.95</v>
      </c>
      <c r="M39" s="20"/>
      <c r="N39" s="8"/>
      <c r="O39" s="8"/>
      <c r="Q39" s="23"/>
    </row>
    <row r="40" spans="1:17" ht="14.5" x14ac:dyDescent="0.35">
      <c r="A40" s="20" t="s">
        <v>75</v>
      </c>
      <c r="B40"/>
      <c r="C40"/>
      <c r="D40"/>
      <c r="E40"/>
      <c r="F40"/>
      <c r="G40"/>
      <c r="H40" s="5">
        <v>100.87887003409158</v>
      </c>
      <c r="I40" s="26"/>
      <c r="J40" s="23">
        <v>101.48</v>
      </c>
      <c r="M40" s="20"/>
      <c r="N40" s="8"/>
      <c r="O40" s="8"/>
      <c r="Q40" s="23"/>
    </row>
    <row r="41" spans="1:17" ht="14.5" x14ac:dyDescent="0.35">
      <c r="A41" s="20" t="s">
        <v>76</v>
      </c>
      <c r="B41"/>
      <c r="C41"/>
      <c r="D41"/>
      <c r="E41"/>
      <c r="F41"/>
      <c r="G41"/>
      <c r="H41" s="5">
        <v>100.58821311224619</v>
      </c>
      <c r="I41" s="26"/>
      <c r="J41" s="23">
        <v>101.46</v>
      </c>
      <c r="M41" s="20"/>
      <c r="N41" s="8"/>
      <c r="O41" s="8"/>
      <c r="Q41" s="23"/>
    </row>
    <row r="42" spans="1:17" ht="14.5" x14ac:dyDescent="0.35">
      <c r="A42" s="20" t="s">
        <v>77</v>
      </c>
      <c r="B42"/>
      <c r="C42"/>
      <c r="D42"/>
      <c r="E42"/>
      <c r="F42"/>
      <c r="G42"/>
      <c r="H42" s="5">
        <v>101.00318535866575</v>
      </c>
      <c r="I42" s="26"/>
      <c r="J42" s="23">
        <v>101.77</v>
      </c>
      <c r="M42" s="20"/>
      <c r="N42" s="8"/>
      <c r="O42" s="8"/>
      <c r="Q42" s="23"/>
    </row>
    <row r="43" spans="1:17" ht="14.5" x14ac:dyDescent="0.35">
      <c r="A43" s="20" t="s">
        <v>79</v>
      </c>
      <c r="B43"/>
      <c r="C43"/>
      <c r="D43"/>
      <c r="E43"/>
      <c r="F43"/>
      <c r="G43"/>
      <c r="H43"/>
      <c r="I43" s="26">
        <v>100.22</v>
      </c>
      <c r="J43" s="23">
        <v>100.22</v>
      </c>
      <c r="M43" s="20"/>
      <c r="N43" s="8"/>
      <c r="O43" s="8"/>
    </row>
    <row r="44" spans="1:17" ht="14.5" x14ac:dyDescent="0.35">
      <c r="A44" s="20" t="s">
        <v>80</v>
      </c>
      <c r="B44"/>
      <c r="C44"/>
      <c r="D44"/>
      <c r="E44"/>
      <c r="F44"/>
      <c r="G44"/>
      <c r="H44"/>
      <c r="I44" s="26">
        <v>100.35</v>
      </c>
      <c r="J44" s="23">
        <v>100.35</v>
      </c>
      <c r="M44" s="20"/>
      <c r="N44" s="8"/>
      <c r="O44" s="8"/>
    </row>
    <row r="45" spans="1:17" ht="14.5" x14ac:dyDescent="0.35">
      <c r="A45" s="20" t="s">
        <v>81</v>
      </c>
      <c r="B45"/>
      <c r="C45"/>
      <c r="D45"/>
      <c r="E45"/>
      <c r="F45"/>
      <c r="G45"/>
      <c r="H45"/>
      <c r="I45" s="26">
        <v>101.4</v>
      </c>
      <c r="J45" s="23">
        <v>101.4</v>
      </c>
      <c r="M45" s="20"/>
      <c r="N45" s="8"/>
      <c r="O45" s="8"/>
      <c r="Q45" s="23"/>
    </row>
    <row r="46" spans="1:17" ht="14.5" x14ac:dyDescent="0.35">
      <c r="A46" s="20" t="s">
        <v>82</v>
      </c>
      <c r="B46"/>
      <c r="C46"/>
      <c r="D46"/>
      <c r="E46"/>
      <c r="F46"/>
      <c r="G46"/>
      <c r="H46"/>
      <c r="I46" s="26">
        <v>103.05</v>
      </c>
      <c r="J46" s="23">
        <v>103.90270624001994</v>
      </c>
      <c r="M46" s="20"/>
      <c r="N46" s="8"/>
      <c r="O46" s="8"/>
      <c r="Q46" s="23"/>
    </row>
    <row r="47" spans="1:17" ht="14.5" x14ac:dyDescent="0.35">
      <c r="A47" s="20" t="s">
        <v>90</v>
      </c>
      <c r="J47" s="23">
        <v>102.17559953546029</v>
      </c>
      <c r="K47" s="23"/>
      <c r="M47" s="20"/>
      <c r="N47" s="8"/>
      <c r="O47" s="8"/>
    </row>
    <row r="48" spans="1:17" ht="14.5" x14ac:dyDescent="0.35">
      <c r="A48" s="20" t="s">
        <v>91</v>
      </c>
      <c r="J48" s="23">
        <v>103.08424398843485</v>
      </c>
      <c r="K48" s="23"/>
      <c r="M48" s="20"/>
      <c r="N48" s="8"/>
      <c r="O48" s="8"/>
    </row>
    <row r="49" spans="1:15" ht="14.5" x14ac:dyDescent="0.35">
      <c r="A49" s="20" t="s">
        <v>88</v>
      </c>
      <c r="J49" s="23">
        <v>103.04360860539362</v>
      </c>
      <c r="K49" s="23"/>
      <c r="M49" s="20"/>
      <c r="N49" s="8"/>
      <c r="O49" s="8"/>
    </row>
    <row r="50" spans="1:15" ht="14.5" x14ac:dyDescent="0.35">
      <c r="A50" s="20" t="s">
        <v>89</v>
      </c>
      <c r="J50" s="23">
        <v>103.54524366853461</v>
      </c>
      <c r="K50" s="23"/>
      <c r="M50" s="20"/>
      <c r="N50" s="8"/>
      <c r="O50" s="8"/>
    </row>
    <row r="51" spans="1:15" ht="14.5" x14ac:dyDescent="0.35">
      <c r="A51" s="20" t="s">
        <v>97</v>
      </c>
      <c r="J51" s="26">
        <v>103.63893673560491</v>
      </c>
    </row>
    <row r="52" spans="1:15" ht="14.5" x14ac:dyDescent="0.35">
      <c r="A52" s="20" t="s">
        <v>98</v>
      </c>
      <c r="J52" s="26">
        <v>103.2554877046919</v>
      </c>
    </row>
    <row r="53" spans="1:15" ht="14.5" x14ac:dyDescent="0.35">
      <c r="A53" s="20" t="s">
        <v>99</v>
      </c>
      <c r="J53" s="26">
        <v>103.19185486477136</v>
      </c>
    </row>
    <row r="54" spans="1:15" ht="14.5" x14ac:dyDescent="0.35">
      <c r="A54" s="20" t="s">
        <v>100</v>
      </c>
      <c r="J54" s="26">
        <v>102.2150388046857</v>
      </c>
    </row>
    <row r="55" spans="1:15" ht="14.5" x14ac:dyDescent="0.35">
      <c r="A55" s="20" t="s">
        <v>102</v>
      </c>
      <c r="J55" s="26">
        <v>100.93323173007647</v>
      </c>
    </row>
    <row r="56" spans="1:15" ht="14.5" x14ac:dyDescent="0.35">
      <c r="A56" s="20" t="s">
        <v>103</v>
      </c>
      <c r="J56" s="26">
        <v>100.83469108529567</v>
      </c>
    </row>
    <row r="57" spans="1:15" ht="14.5" x14ac:dyDescent="0.35">
      <c r="A57" s="20" t="s">
        <v>104</v>
      </c>
      <c r="J57" s="26">
        <v>99.993279433387997</v>
      </c>
    </row>
    <row r="58" spans="1:15" ht="14.5" x14ac:dyDescent="0.35">
      <c r="A58" s="20" t="s">
        <v>105</v>
      </c>
      <c r="J58" s="26">
        <v>99.63472526436351</v>
      </c>
    </row>
    <row r="59" spans="1:15" ht="14.5" x14ac:dyDescent="0.35">
      <c r="A59" s="20" t="s">
        <v>107</v>
      </c>
      <c r="J59" s="26">
        <v>100.22194912449839</v>
      </c>
    </row>
    <row r="60" spans="1:15" ht="14.5" x14ac:dyDescent="0.35">
      <c r="A60" s="20" t="s">
        <v>109</v>
      </c>
      <c r="J60" s="26">
        <v>100.92889565341636</v>
      </c>
    </row>
    <row r="61" spans="1:15" ht="14.5" x14ac:dyDescent="0.35">
      <c r="A61" s="20" t="s">
        <v>110</v>
      </c>
      <c r="J61" s="26">
        <v>102.47503768804746</v>
      </c>
    </row>
    <row r="62" spans="1:15" ht="14.5" x14ac:dyDescent="0.35">
      <c r="A62" s="20" t="s">
        <v>111</v>
      </c>
      <c r="J62" s="26">
        <v>104.36526127900258</v>
      </c>
    </row>
    <row r="63" spans="1:15" ht="14.5" x14ac:dyDescent="0.35">
      <c r="A63" s="20" t="s">
        <v>115</v>
      </c>
      <c r="J63" s="26">
        <v>106.40574738768925</v>
      </c>
    </row>
    <row r="64" spans="1:15" ht="14.5" x14ac:dyDescent="0.35">
      <c r="A64" s="20" t="s">
        <v>117</v>
      </c>
      <c r="J64" s="26">
        <v>107.88514770046847</v>
      </c>
    </row>
    <row r="65" spans="1:10" ht="14.5" x14ac:dyDescent="0.35">
      <c r="A65" s="20" t="s">
        <v>118</v>
      </c>
      <c r="J65" s="26">
        <v>109.5095723041365</v>
      </c>
    </row>
    <row r="66" spans="1:10" ht="14.5" x14ac:dyDescent="0.35">
      <c r="A66" s="20" t="s">
        <v>119</v>
      </c>
      <c r="J66" s="26">
        <v>110.45475191494101</v>
      </c>
    </row>
    <row r="68" spans="1:10" x14ac:dyDescent="0.25">
      <c r="A68" t="s">
        <v>38</v>
      </c>
    </row>
    <row r="69" spans="1:10" x14ac:dyDescent="0.25">
      <c r="A69" t="s">
        <v>36</v>
      </c>
      <c r="B69" s="8">
        <f>AVERAGE(B3:B6)</f>
        <v>101.4225</v>
      </c>
    </row>
    <row r="70" spans="1:10" x14ac:dyDescent="0.25">
      <c r="A70" t="s">
        <v>33</v>
      </c>
      <c r="B70" s="8">
        <f>AVERAGE(B7:B10)</f>
        <v>102.83000000000001</v>
      </c>
    </row>
    <row r="71" spans="1:10" x14ac:dyDescent="0.25">
      <c r="A71" t="s">
        <v>34</v>
      </c>
      <c r="B71" s="8">
        <f>AVERAGE(B11:B14)</f>
        <v>103.47750000000001</v>
      </c>
    </row>
    <row r="72" spans="1:10" x14ac:dyDescent="0.25">
      <c r="A72" t="s">
        <v>45</v>
      </c>
      <c r="B72" s="8">
        <f>AVERAGE(B15:B18)</f>
        <v>100.84700307137685</v>
      </c>
    </row>
    <row r="73" spans="1:10" x14ac:dyDescent="0.25">
      <c r="A73" t="s">
        <v>51</v>
      </c>
      <c r="C73" s="8">
        <f>AVERAGE(C19:C22)</f>
        <v>101.27500000000001</v>
      </c>
    </row>
    <row r="74" spans="1:10" x14ac:dyDescent="0.25">
      <c r="A74" s="16" t="s">
        <v>56</v>
      </c>
      <c r="D74" s="8">
        <f>AVERAGE(D23:D26)</f>
        <v>101.55249999999999</v>
      </c>
    </row>
    <row r="75" spans="1:10" x14ac:dyDescent="0.25">
      <c r="A75" s="16" t="s">
        <v>57</v>
      </c>
      <c r="E75" s="8">
        <f>AVERAGE(E27:E30)</f>
        <v>100.56649869786891</v>
      </c>
    </row>
    <row r="76" spans="1:10" x14ac:dyDescent="0.25">
      <c r="A76" s="16" t="s">
        <v>67</v>
      </c>
      <c r="F76" s="8">
        <f>AVERAGE(F31:F34)</f>
        <v>101.37011764332551</v>
      </c>
      <c r="J76" s="8">
        <f>AVERAGE(J31:J34)</f>
        <v>100.67999999999999</v>
      </c>
    </row>
    <row r="77" spans="1:10" x14ac:dyDescent="0.25">
      <c r="A77" s="20" t="s">
        <v>68</v>
      </c>
      <c r="G77" s="8">
        <f>AVERAGE(G35:G38)</f>
        <v>101.30249999999999</v>
      </c>
      <c r="J77" s="5">
        <f>AVERAGE(J35:J38)</f>
        <v>101.4675</v>
      </c>
    </row>
    <row r="78" spans="1:10" x14ac:dyDescent="0.25">
      <c r="A78" s="20" t="s">
        <v>73</v>
      </c>
      <c r="H78" s="8">
        <f>AVERAGE(H39:H42)</f>
        <v>101.01337496365055</v>
      </c>
      <c r="J78" s="5">
        <f>AVERAGE(J39:J42)</f>
        <v>101.66499999999999</v>
      </c>
    </row>
    <row r="79" spans="1:10" x14ac:dyDescent="0.25">
      <c r="A79" s="20" t="s">
        <v>83</v>
      </c>
      <c r="I79" s="8">
        <f>AVERAGE(I43:I46)</f>
        <v>101.25500000000001</v>
      </c>
      <c r="J79" s="5">
        <f>AVERAGE(J43:J46)</f>
        <v>101.46817656000499</v>
      </c>
    </row>
    <row r="80" spans="1:10" x14ac:dyDescent="0.25">
      <c r="A80" s="20" t="s">
        <v>92</v>
      </c>
      <c r="J80" s="5">
        <f>AVERAGE(J47:J50)</f>
        <v>102.96217394945585</v>
      </c>
    </row>
    <row r="81" spans="1:10" x14ac:dyDescent="0.25">
      <c r="A81" s="20" t="s">
        <v>101</v>
      </c>
      <c r="J81" s="5">
        <f>AVERAGE(J51:J54)</f>
        <v>103.07532952743847</v>
      </c>
    </row>
    <row r="82" spans="1:10" x14ac:dyDescent="0.25">
      <c r="A82" s="20" t="s">
        <v>106</v>
      </c>
      <c r="J82" s="5">
        <f>AVERAGE(J55:J58)</f>
        <v>100.34898187828091</v>
      </c>
    </row>
    <row r="83" spans="1:10" x14ac:dyDescent="0.25">
      <c r="A83" s="20" t="s">
        <v>112</v>
      </c>
      <c r="J83" s="5">
        <f>AVERAGE(J59:J62)</f>
        <v>101.9977859362412</v>
      </c>
    </row>
    <row r="84" spans="1:10" x14ac:dyDescent="0.25">
      <c r="A84" s="20" t="s">
        <v>116</v>
      </c>
      <c r="J84" s="28">
        <f>AVERAGE(J63:J66)</f>
        <v>108.56380482680881</v>
      </c>
    </row>
    <row r="85" spans="1:10" x14ac:dyDescent="0.25">
      <c r="A85" s="33"/>
      <c r="J85" s="5"/>
    </row>
    <row r="93" spans="1:10" x14ac:dyDescent="0.25">
      <c r="A93" t="s">
        <v>37</v>
      </c>
    </row>
  </sheetData>
  <phoneticPr fontId="8" type="noConversion"/>
  <pageMargins left="0.19685039370078741" right="0.19685039370078741" top="0.59055118110236227" bottom="0.59055118110236227" header="0.31496062992125984" footer="0.31496062992125984"/>
  <pageSetup paperSize="9" orientation="portrait" r:id="rId1"/>
  <headerFooter alignWithMargins="0">
    <oddHeader>&amp;C2017-12-12&amp;R&amp;A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VPI</vt:lpstr>
      <vt:lpstr>Timlöner</vt:lpstr>
      <vt:lpstr>Lagstadgade avgifter</vt:lpstr>
      <vt:lpstr>Semesterlöneskuld</vt:lpstr>
      <vt:lpstr>Pris förbrukning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hhel1</dc:creator>
  <cp:lastModifiedBy>Ekström Adrian</cp:lastModifiedBy>
  <dcterms:created xsi:type="dcterms:W3CDTF">2009-12-10T17:01:05Z</dcterms:created>
  <dcterms:modified xsi:type="dcterms:W3CDTF">2023-04-05T11:45:16Z</dcterms:modified>
</cp:coreProperties>
</file>